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8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'Arkusz1'!$A$1:$Y$544</definedName>
  </definedNames>
  <calcPr fullCalcOnLoad="1"/>
</workbook>
</file>

<file path=xl/sharedStrings.xml><?xml version="1.0" encoding="utf-8"?>
<sst xmlns="http://schemas.openxmlformats.org/spreadsheetml/2006/main" count="913" uniqueCount="295">
  <si>
    <t>Symbol</t>
  </si>
  <si>
    <t>Dział</t>
  </si>
  <si>
    <t>Rozdział</t>
  </si>
  <si>
    <t>Paragraf</t>
  </si>
  <si>
    <t>Ogółem</t>
  </si>
  <si>
    <t>Razem</t>
  </si>
  <si>
    <t>w tym:</t>
  </si>
  <si>
    <t>wynagrodzenia</t>
  </si>
  <si>
    <t>i pochodne</t>
  </si>
  <si>
    <t>dotacje</t>
  </si>
  <si>
    <t xml:space="preserve">obsługa </t>
  </si>
  <si>
    <t>długu</t>
  </si>
  <si>
    <t>Nazwa działu, rozdziału</t>
  </si>
  <si>
    <t>paragrafu</t>
  </si>
  <si>
    <t>majątkowe</t>
  </si>
  <si>
    <t xml:space="preserve">budżetu </t>
  </si>
  <si>
    <t xml:space="preserve">       bieżące</t>
  </si>
  <si>
    <t>składki na ubezpiecz.społecz.</t>
  </si>
  <si>
    <t>Drogi publiczne powiatowe</t>
  </si>
  <si>
    <t>wynagrodzenia osobowe</t>
  </si>
  <si>
    <t>dodatkowe wynagr.roczne</t>
  </si>
  <si>
    <t>podróże służbowe krajowe</t>
  </si>
  <si>
    <t>różne opłaty i składki</t>
  </si>
  <si>
    <t>odpisy na Zakł.Fund.Św.Soc.</t>
  </si>
  <si>
    <t>Gimnazja</t>
  </si>
  <si>
    <t>Przedszkola</t>
  </si>
  <si>
    <t>Pozostała działalność</t>
  </si>
  <si>
    <t>Biblioteki</t>
  </si>
  <si>
    <t>świadczenia społeczne</t>
  </si>
  <si>
    <t>Zasiłki i pomoc w naturze</t>
  </si>
  <si>
    <t>Dodatki mieszkaniowe</t>
  </si>
  <si>
    <t>Urzędy Gmin ( Miast )</t>
  </si>
  <si>
    <t>OCHRONA ZDROWIA</t>
  </si>
  <si>
    <t>Przeciwdziałanie alkoholiz.</t>
  </si>
  <si>
    <t>RÓŻNE ROZLICZENIA</t>
  </si>
  <si>
    <t>(7 + 11)</t>
  </si>
  <si>
    <t>010</t>
  </si>
  <si>
    <t>01010</t>
  </si>
  <si>
    <t>Infrastr.wodoc.i sanit.wsi</t>
  </si>
  <si>
    <t>wskaźnik</t>
  </si>
  <si>
    <t>( % )</t>
  </si>
  <si>
    <t>6 : 5</t>
  </si>
  <si>
    <t>zakup usług remontowych</t>
  </si>
  <si>
    <t>01095</t>
  </si>
  <si>
    <t>zakup materiałów i wypos.</t>
  </si>
  <si>
    <t>TRANSPORT i ŁĄCZNOŚĆ</t>
  </si>
  <si>
    <t>600</t>
  </si>
  <si>
    <t>60014</t>
  </si>
  <si>
    <t>zakup pozostałych usług</t>
  </si>
  <si>
    <t>Drogi publiczne gminne</t>
  </si>
  <si>
    <t>60016</t>
  </si>
  <si>
    <t>700</t>
  </si>
  <si>
    <t>70095</t>
  </si>
  <si>
    <t>750</t>
  </si>
  <si>
    <t>Urzędy Wojewódzkie</t>
  </si>
  <si>
    <t>75011</t>
  </si>
  <si>
    <t>zakup energii</t>
  </si>
  <si>
    <t>Rady Gmin</t>
  </si>
  <si>
    <t>75022</t>
  </si>
  <si>
    <t>75023</t>
  </si>
  <si>
    <t>podróze służbowe krajowe</t>
  </si>
  <si>
    <t>rózne opłaty i składki</t>
  </si>
  <si>
    <t>wydatki na zakupy inwestyc.</t>
  </si>
  <si>
    <t>75095</t>
  </si>
  <si>
    <t>wynagrodzenia agen.-prow.</t>
  </si>
  <si>
    <t>75101</t>
  </si>
  <si>
    <t>BEZPIECZEŃSTWO PUBL.</t>
  </si>
  <si>
    <t>754</t>
  </si>
  <si>
    <t>Ochotnicze Straże Pożarne</t>
  </si>
  <si>
    <t>75412</t>
  </si>
  <si>
    <t>757</t>
  </si>
  <si>
    <t>75702</t>
  </si>
  <si>
    <t>801</t>
  </si>
  <si>
    <t>758</t>
  </si>
  <si>
    <t>75818</t>
  </si>
  <si>
    <t xml:space="preserve">rezerwy </t>
  </si>
  <si>
    <t>OŚWIATA I WYCHOWANIE</t>
  </si>
  <si>
    <t>Szkoły podstawowe</t>
  </si>
  <si>
    <t>80101</t>
  </si>
  <si>
    <t>851</t>
  </si>
  <si>
    <t>85154</t>
  </si>
  <si>
    <t>Rodziny zastępcze</t>
  </si>
  <si>
    <t>854</t>
  </si>
  <si>
    <t>Świetlice szkolne</t>
  </si>
  <si>
    <t>85401</t>
  </si>
  <si>
    <t>GOSPOD.KOMUNALNA ....</t>
  </si>
  <si>
    <t>900</t>
  </si>
  <si>
    <t>Gosp.ściekowa i ochr.wód</t>
  </si>
  <si>
    <t>90001</t>
  </si>
  <si>
    <t>Gospodarka odpadami</t>
  </si>
  <si>
    <t>90002</t>
  </si>
  <si>
    <t>Oczyszczanie miast i wsi</t>
  </si>
  <si>
    <t>90003</t>
  </si>
  <si>
    <t>90004</t>
  </si>
  <si>
    <t>90015</t>
  </si>
  <si>
    <t>90095</t>
  </si>
  <si>
    <t>921</t>
  </si>
  <si>
    <t>92109</t>
  </si>
  <si>
    <t>92116</t>
  </si>
  <si>
    <t>926</t>
  </si>
  <si>
    <t>ROLNICTWO i ŁOWIEC.</t>
  </si>
  <si>
    <t>ADMINISTRACJA PUBL.</t>
  </si>
  <si>
    <t>OBSŁUGA DŁUGU PUBL.</t>
  </si>
  <si>
    <t>80104</t>
  </si>
  <si>
    <t>80110</t>
  </si>
  <si>
    <t>80113</t>
  </si>
  <si>
    <t>80114</t>
  </si>
  <si>
    <t>92605</t>
  </si>
  <si>
    <t>75414</t>
  </si>
  <si>
    <t>Obrona cywilna</t>
  </si>
  <si>
    <t xml:space="preserve">  WYDATKI i ROZCHODY OGÓŁEM:</t>
  </si>
  <si>
    <t>ROZCHODY - SPŁATY:</t>
  </si>
  <si>
    <t>spłaty otrzym.kraj.pożycz.i ...</t>
  </si>
  <si>
    <t>4270</t>
  </si>
  <si>
    <t>6050</t>
  </si>
  <si>
    <t>4100</t>
  </si>
  <si>
    <t>4210</t>
  </si>
  <si>
    <t>4300</t>
  </si>
  <si>
    <t>3030</t>
  </si>
  <si>
    <t>6210</t>
  </si>
  <si>
    <t>4010</t>
  </si>
  <si>
    <t>4040</t>
  </si>
  <si>
    <t>4110</t>
  </si>
  <si>
    <t>4120</t>
  </si>
  <si>
    <t>4410</t>
  </si>
  <si>
    <t>4440</t>
  </si>
  <si>
    <t>4260</t>
  </si>
  <si>
    <t>4420</t>
  </si>
  <si>
    <t>4430</t>
  </si>
  <si>
    <t>6060</t>
  </si>
  <si>
    <t>4810</t>
  </si>
  <si>
    <t>3020</t>
  </si>
  <si>
    <t>4240</t>
  </si>
  <si>
    <t>3110</t>
  </si>
  <si>
    <t>4130</t>
  </si>
  <si>
    <t>9920</t>
  </si>
  <si>
    <t>WYTWARZ.i ZAOPATR.....</t>
  </si>
  <si>
    <t>400</t>
  </si>
  <si>
    <t>40002</t>
  </si>
  <si>
    <t>Dostarczanie wody</t>
  </si>
  <si>
    <t>HANDEL</t>
  </si>
  <si>
    <t>500</t>
  </si>
  <si>
    <t>50095</t>
  </si>
  <si>
    <t>składki na Fundusz Pracy</t>
  </si>
  <si>
    <t>710</t>
  </si>
  <si>
    <t>71004</t>
  </si>
  <si>
    <t>Plany zagospod.przestrzen.</t>
  </si>
  <si>
    <t>DZIAŁALNOŚĆ USŁUG.</t>
  </si>
  <si>
    <t>01030</t>
  </si>
  <si>
    <t>Składki na ubezp.zdrowotne</t>
  </si>
  <si>
    <t>80146</t>
  </si>
  <si>
    <t>70005</t>
  </si>
  <si>
    <t>2850</t>
  </si>
  <si>
    <t>85149</t>
  </si>
  <si>
    <t>Programy polityki zdrowot.</t>
  </si>
  <si>
    <t>Cmentarze</t>
  </si>
  <si>
    <t>71035</t>
  </si>
  <si>
    <t>90017</t>
  </si>
  <si>
    <t>OBRONA NARODOWA</t>
  </si>
  <si>
    <t>752</t>
  </si>
  <si>
    <t>Pozostałe wydatki obronne</t>
  </si>
  <si>
    <t>75212</t>
  </si>
  <si>
    <t>2900</t>
  </si>
  <si>
    <t>85195</t>
  </si>
  <si>
    <t>751</t>
  </si>
  <si>
    <t>852</t>
  </si>
  <si>
    <t>POMOC SPOŁECZNA</t>
  </si>
  <si>
    <t>85204</t>
  </si>
  <si>
    <t>85213</t>
  </si>
  <si>
    <t>85214</t>
  </si>
  <si>
    <t>85215</t>
  </si>
  <si>
    <t>85219</t>
  </si>
  <si>
    <t>85228</t>
  </si>
  <si>
    <t>85295</t>
  </si>
  <si>
    <t>wydatki inwestycyjne</t>
  </si>
  <si>
    <t>92601</t>
  </si>
  <si>
    <t>składki na ubezpecz.społecz.</t>
  </si>
  <si>
    <t>wydatki na zakupy inwest.</t>
  </si>
  <si>
    <t>Obiekty sportowe</t>
  </si>
  <si>
    <t xml:space="preserve">dodatkowe wynagrodzenie </t>
  </si>
  <si>
    <t>WYDATKI OGÓŁEM:</t>
  </si>
  <si>
    <t>756</t>
  </si>
  <si>
    <t>75647</t>
  </si>
  <si>
    <t>8070</t>
  </si>
  <si>
    <t>odsetki od kraj.pożycz.i kred.</t>
  </si>
  <si>
    <t>75404</t>
  </si>
  <si>
    <t>Komendy Wojewódz. Policji</t>
  </si>
  <si>
    <t>zakup usług pozostałych</t>
  </si>
  <si>
    <t>Pozost.zad.-polit.społ.</t>
  </si>
  <si>
    <t>853</t>
  </si>
  <si>
    <t>85395</t>
  </si>
  <si>
    <t>skład.na ubezpiecz.społecz.</t>
  </si>
  <si>
    <t>skład.na Fundusz Pracy</t>
  </si>
  <si>
    <t>Świadczenia rodzinne…</t>
  </si>
  <si>
    <t>85212</t>
  </si>
  <si>
    <t>składki na ubezp.społeczne</t>
  </si>
  <si>
    <t>6059</t>
  </si>
  <si>
    <t>odpis.na Zakł.Fund.Św.Soc.</t>
  </si>
  <si>
    <t>składki na ubezp.społecz.</t>
  </si>
  <si>
    <t>4170</t>
  </si>
  <si>
    <t>wynagrodzenia bezosobowe</t>
  </si>
  <si>
    <t>wydatki bezosobowe</t>
  </si>
  <si>
    <t>4350</t>
  </si>
  <si>
    <t>opłaty za usługi internetowe</t>
  </si>
  <si>
    <t>6058</t>
  </si>
  <si>
    <t>75704</t>
  </si>
  <si>
    <t>8020</t>
  </si>
  <si>
    <t>wypłaty z tyt.gwar.i poręcz.</t>
  </si>
  <si>
    <t>wynagrodzenia bezoosobowe</t>
  </si>
  <si>
    <t>wynagrodzenie bezosobowe</t>
  </si>
  <si>
    <t>3260</t>
  </si>
  <si>
    <t>spłaty pożycz-zad.z UE</t>
  </si>
  <si>
    <t>9630</t>
  </si>
  <si>
    <t>Rezerwy ogólne i celowe</t>
  </si>
  <si>
    <t>wydatki inwestycyjne (UE)</t>
  </si>
  <si>
    <t>wyd.inwest.(budżet państ i jst)</t>
  </si>
  <si>
    <t xml:space="preserve">wydatki inwestycyjne </t>
  </si>
  <si>
    <t>Izby rolnicze</t>
  </si>
  <si>
    <t>wpłaty gmin na rzecz izb roln.</t>
  </si>
  <si>
    <t>zakup materiałów i wyposaż.</t>
  </si>
  <si>
    <t>wynagrodz.agenc.-prowizyjne</t>
  </si>
  <si>
    <t>GOSP.MIESZKANIOWA</t>
  </si>
  <si>
    <t>Gospod. gruntami,nieruch.</t>
  </si>
  <si>
    <t>różne wydatki na rzecz os.fiz.</t>
  </si>
  <si>
    <t>podróże służbowe zagranicz.</t>
  </si>
  <si>
    <t>wpłaty gmin na rzecz in.jst.</t>
  </si>
  <si>
    <t>URZĘDY NACZEL.ORG.</t>
  </si>
  <si>
    <t>Urzędy naczel.org.władzy</t>
  </si>
  <si>
    <t xml:space="preserve">Doch.od os.fiz.i wydatki </t>
  </si>
  <si>
    <t>Obsługa pap.wartoś,kredyt.</t>
  </si>
  <si>
    <t>wydatki os niezalicz do wyn.</t>
  </si>
  <si>
    <t>Pobór podatk,opłat i należ.</t>
  </si>
  <si>
    <t>Rozlicz.z tyt.poręczeń,gwar.</t>
  </si>
  <si>
    <t>zakup pomocy naukowych</t>
  </si>
  <si>
    <t>wydatki os.niezalicz.do wyn.</t>
  </si>
  <si>
    <t>wydatki os niezalicz. do wyn.</t>
  </si>
  <si>
    <t>inne formy pomocy dla uczn.</t>
  </si>
  <si>
    <t>Dowożenie uczniów do szk.</t>
  </si>
  <si>
    <t>Zesp.obsł. ekon-adm szkół.</t>
  </si>
  <si>
    <t>Dokształc.i doskonal.naucz.</t>
  </si>
  <si>
    <t>Ośrodki pomocy społecznej</t>
  </si>
  <si>
    <t>Usługi opiek.i specj.usługi</t>
  </si>
  <si>
    <t xml:space="preserve"> wydatki os.niezalicz.do wyn.</t>
  </si>
  <si>
    <t xml:space="preserve">EDUK. OPIEKA WYCH. </t>
  </si>
  <si>
    <t>Utrzymanie zieleni w miast.</t>
  </si>
  <si>
    <t>Oświetlenie ulic,placów,dróg...</t>
  </si>
  <si>
    <t>Zakłady gosp.komunalnej</t>
  </si>
  <si>
    <t>dotacje celowe z budż.na inw.</t>
  </si>
  <si>
    <t>KULT.I OCHR. DZIEDZI.</t>
  </si>
  <si>
    <t>Domy i ośrodki kultury</t>
  </si>
  <si>
    <t xml:space="preserve">dotacja podmiotowa </t>
  </si>
  <si>
    <t>KULTURA FIZ.I SPORT</t>
  </si>
  <si>
    <t>Zad. w zakr.kult.fiz.i sportu</t>
  </si>
  <si>
    <t xml:space="preserve">    Wydatki budżetu Gminy Mszczonów na 2006 rok</t>
  </si>
  <si>
    <t xml:space="preserve">Przewidywane </t>
  </si>
  <si>
    <t>w 2005 roku</t>
  </si>
  <si>
    <t>wykonanie</t>
  </si>
  <si>
    <t>Plan  wydatków na 2006 rok</t>
  </si>
  <si>
    <t>zakup usł.dost.do sieci Internet</t>
  </si>
  <si>
    <t>4590</t>
  </si>
  <si>
    <t>kary odszkod.dla os.fizycz.</t>
  </si>
  <si>
    <t>wyd.osob.niezal.do wynagr.</t>
  </si>
  <si>
    <t>4280</t>
  </si>
  <si>
    <t>zakup usług zdrowotnych</t>
  </si>
  <si>
    <t>wynagrodzenia osob.pracow</t>
  </si>
  <si>
    <t>wynagrodenia bezosobowe</t>
  </si>
  <si>
    <t>75107</t>
  </si>
  <si>
    <t>Wybory Prezydenta RP</t>
  </si>
  <si>
    <t>75108</t>
  </si>
  <si>
    <t>Wybory do Sejmu i Senatu</t>
  </si>
  <si>
    <t>3000</t>
  </si>
  <si>
    <t>wpłaty jednost.na fund.celowy</t>
  </si>
  <si>
    <t>75618</t>
  </si>
  <si>
    <t>Wpływy z innych opł.stan…</t>
  </si>
  <si>
    <t>2930</t>
  </si>
  <si>
    <t>75814</t>
  </si>
  <si>
    <t>Różne rozliczenia finans.</t>
  </si>
  <si>
    <t>wpłaty jst do budżet.państwa</t>
  </si>
  <si>
    <t>zakup usług do sieci Internet</t>
  </si>
  <si>
    <t>80103</t>
  </si>
  <si>
    <t>Oddziały przedszkol.w SP…</t>
  </si>
  <si>
    <t xml:space="preserve">zakup usł.dost.do sieci Intern. </t>
  </si>
  <si>
    <t xml:space="preserve">zakup usług zdrowotnych </t>
  </si>
  <si>
    <t>75075</t>
  </si>
  <si>
    <t>Promocja jedn.samorz.terytor.</t>
  </si>
  <si>
    <t>85202</t>
  </si>
  <si>
    <t xml:space="preserve">Domy Pomocy Społecznej </t>
  </si>
  <si>
    <t xml:space="preserve">zakup usług pozostałych </t>
  </si>
  <si>
    <t>60095</t>
  </si>
  <si>
    <t xml:space="preserve">Pozostała działalność </t>
  </si>
  <si>
    <t>wydatki na zakup.inwest.</t>
  </si>
  <si>
    <t>85153</t>
  </si>
  <si>
    <t>Załącznik Nr 2 do Budżetu Gminy Mszczonów na 2006r.</t>
  </si>
  <si>
    <t>2480</t>
  </si>
  <si>
    <t>Zwalczanie narkomanii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</si>
</sst>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hair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n"/>
      <right style="thin"/>
      <top style="dashed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/>
      <top style="thick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ashed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ash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medium"/>
      <top style="dotted"/>
      <bottom style="hair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ashed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0" fontId="2" fillId="0" borderId="3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3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0" fontId="3" fillId="2" borderId="4" xfId="0" applyFont="1" applyFill="1" applyBorder="1" applyAlignment="1">
      <alignment/>
    </xf>
    <xf numFmtId="49" fontId="3" fillId="2" borderId="11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2" borderId="34" xfId="0" applyFont="1" applyFill="1" applyBorder="1" applyAlignment="1">
      <alignment/>
    </xf>
    <xf numFmtId="49" fontId="3" fillId="2" borderId="35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1" borderId="34" xfId="0" applyFont="1" applyFill="1" applyBorder="1" applyAlignment="1">
      <alignment/>
    </xf>
    <xf numFmtId="49" fontId="3" fillId="1" borderId="35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 horizontal="center"/>
    </xf>
    <xf numFmtId="3" fontId="0" fillId="0" borderId="40" xfId="0" applyNumberFormat="1" applyBorder="1" applyAlignment="1">
      <alignment/>
    </xf>
    <xf numFmtId="0" fontId="0" fillId="0" borderId="17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0" fillId="0" borderId="39" xfId="0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46" xfId="0" applyFont="1" applyBorder="1" applyAlignment="1">
      <alignment/>
    </xf>
    <xf numFmtId="49" fontId="0" fillId="0" borderId="47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4" borderId="49" xfId="0" applyNumberFormat="1" applyFont="1" applyFill="1" applyBorder="1" applyAlignment="1">
      <alignment/>
    </xf>
    <xf numFmtId="9" fontId="0" fillId="0" borderId="0" xfId="17" applyAlignment="1">
      <alignment/>
    </xf>
    <xf numFmtId="49" fontId="0" fillId="0" borderId="50" xfId="0" applyNumberFormat="1" applyBorder="1" applyAlignment="1">
      <alignment horizontal="center"/>
    </xf>
    <xf numFmtId="3" fontId="0" fillId="0" borderId="5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0" fontId="2" fillId="0" borderId="8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0" fillId="0" borderId="52" xfId="0" applyNumberFormat="1" applyBorder="1" applyAlignment="1">
      <alignment horizontal="center"/>
    </xf>
    <xf numFmtId="3" fontId="0" fillId="0" borderId="52" xfId="0" applyNumberFormat="1" applyBorder="1" applyAlignment="1">
      <alignment/>
    </xf>
    <xf numFmtId="0" fontId="0" fillId="0" borderId="52" xfId="0" applyFont="1" applyBorder="1" applyAlignment="1">
      <alignment/>
    </xf>
    <xf numFmtId="49" fontId="0" fillId="0" borderId="52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/>
    </xf>
    <xf numFmtId="3" fontId="3" fillId="2" borderId="35" xfId="0" applyNumberFormat="1" applyFont="1" applyFill="1" applyBorder="1" applyAlignment="1">
      <alignment horizontal="right"/>
    </xf>
    <xf numFmtId="3" fontId="0" fillId="0" borderId="45" xfId="0" applyNumberFormat="1" applyFont="1" applyBorder="1" applyAlignment="1">
      <alignment/>
    </xf>
    <xf numFmtId="0" fontId="3" fillId="1" borderId="53" xfId="0" applyFont="1" applyFill="1" applyBorder="1" applyAlignment="1">
      <alignment/>
    </xf>
    <xf numFmtId="49" fontId="3" fillId="1" borderId="54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0" fillId="0" borderId="57" xfId="0" applyNumberFormat="1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165" fontId="3" fillId="2" borderId="59" xfId="0" applyNumberFormat="1" applyFont="1" applyFill="1" applyBorder="1" applyAlignment="1">
      <alignment/>
    </xf>
    <xf numFmtId="165" fontId="2" fillId="0" borderId="60" xfId="0" applyNumberFormat="1" applyFont="1" applyBorder="1" applyAlignment="1">
      <alignment/>
    </xf>
    <xf numFmtId="165" fontId="0" fillId="0" borderId="61" xfId="0" applyNumberFormat="1" applyBorder="1" applyAlignment="1">
      <alignment/>
    </xf>
    <xf numFmtId="165" fontId="2" fillId="0" borderId="62" xfId="0" applyNumberFormat="1" applyFont="1" applyBorder="1" applyAlignment="1">
      <alignment/>
    </xf>
    <xf numFmtId="165" fontId="3" fillId="2" borderId="37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5" fontId="0" fillId="0" borderId="64" xfId="0" applyNumberFormat="1" applyBorder="1" applyAlignment="1">
      <alignment/>
    </xf>
    <xf numFmtId="165" fontId="2" fillId="0" borderId="65" xfId="0" applyNumberFormat="1" applyFon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2" fillId="0" borderId="68" xfId="0" applyNumberFormat="1" applyFon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2" fillId="0" borderId="70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165" fontId="0" fillId="0" borderId="67" xfId="0" applyNumberFormat="1" applyFont="1" applyBorder="1" applyAlignment="1">
      <alignment/>
    </xf>
    <xf numFmtId="165" fontId="0" fillId="0" borderId="66" xfId="0" applyNumberFormat="1" applyBorder="1" applyAlignment="1">
      <alignment horizontal="right"/>
    </xf>
    <xf numFmtId="165" fontId="3" fillId="2" borderId="37" xfId="0" applyNumberFormat="1" applyFont="1" applyFill="1" applyBorder="1" applyAlignment="1">
      <alignment horizontal="right"/>
    </xf>
    <xf numFmtId="165" fontId="2" fillId="0" borderId="68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2" fillId="0" borderId="70" xfId="0" applyNumberFormat="1" applyFont="1" applyBorder="1" applyAlignment="1">
      <alignment horizontal="right"/>
    </xf>
    <xf numFmtId="165" fontId="0" fillId="0" borderId="72" xfId="0" applyNumberFormat="1" applyBorder="1" applyAlignment="1">
      <alignment horizontal="right"/>
    </xf>
    <xf numFmtId="165" fontId="0" fillId="0" borderId="71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67" xfId="0" applyNumberFormat="1" applyFont="1" applyBorder="1" applyAlignment="1">
      <alignment horizontal="right"/>
    </xf>
    <xf numFmtId="165" fontId="0" fillId="0" borderId="69" xfId="0" applyNumberFormat="1" applyFont="1" applyBorder="1" applyAlignment="1">
      <alignment/>
    </xf>
    <xf numFmtId="165" fontId="0" fillId="0" borderId="73" xfId="0" applyNumberFormat="1" applyBorder="1" applyAlignment="1">
      <alignment/>
    </xf>
    <xf numFmtId="165" fontId="0" fillId="0" borderId="74" xfId="0" applyNumberFormat="1" applyFont="1" applyBorder="1" applyAlignment="1">
      <alignment/>
    </xf>
    <xf numFmtId="165" fontId="0" fillId="0" borderId="67" xfId="0" applyNumberFormat="1" applyBorder="1" applyAlignment="1">
      <alignment horizontal="right"/>
    </xf>
    <xf numFmtId="165" fontId="3" fillId="2" borderId="75" xfId="0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49" fontId="0" fillId="0" borderId="28" xfId="0" applyNumberFormat="1" applyBorder="1" applyAlignment="1">
      <alignment horizontal="center"/>
    </xf>
    <xf numFmtId="165" fontId="6" fillId="0" borderId="66" xfId="0" applyNumberFormat="1" applyFont="1" applyBorder="1" applyAlignment="1">
      <alignment/>
    </xf>
    <xf numFmtId="165" fontId="6" fillId="0" borderId="6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/>
    </xf>
    <xf numFmtId="165" fontId="0" fillId="0" borderId="76" xfId="0" applyNumberFormat="1" applyFont="1" applyBorder="1" applyAlignment="1">
      <alignment/>
    </xf>
    <xf numFmtId="165" fontId="0" fillId="0" borderId="76" xfId="0" applyNumberFormat="1" applyBorder="1" applyAlignment="1">
      <alignment/>
    </xf>
    <xf numFmtId="165" fontId="0" fillId="0" borderId="52" xfId="0" applyNumberFormat="1" applyFon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67" xfId="0" applyNumberFormat="1" applyBorder="1" applyAlignment="1">
      <alignment/>
    </xf>
    <xf numFmtId="0" fontId="0" fillId="0" borderId="77" xfId="0" applyBorder="1" applyAlignment="1">
      <alignment/>
    </xf>
    <xf numFmtId="165" fontId="0" fillId="0" borderId="72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3" fillId="2" borderId="78" xfId="0" applyFont="1" applyFill="1" applyBorder="1" applyAlignment="1">
      <alignment/>
    </xf>
    <xf numFmtId="49" fontId="3" fillId="2" borderId="79" xfId="0" applyNumberFormat="1" applyFont="1" applyFill="1" applyBorder="1" applyAlignment="1">
      <alignment horizontal="center"/>
    </xf>
    <xf numFmtId="165" fontId="3" fillId="2" borderId="80" xfId="0" applyNumberFormat="1" applyFont="1" applyFill="1" applyBorder="1" applyAlignment="1">
      <alignment/>
    </xf>
    <xf numFmtId="49" fontId="3" fillId="2" borderId="81" xfId="0" applyNumberFormat="1" applyFont="1" applyFill="1" applyBorder="1" applyAlignment="1">
      <alignment horizontal="center"/>
    </xf>
    <xf numFmtId="3" fontId="3" fillId="2" borderId="82" xfId="0" applyNumberFormat="1" applyFont="1" applyFill="1" applyBorder="1" applyAlignment="1">
      <alignment/>
    </xf>
    <xf numFmtId="165" fontId="3" fillId="2" borderId="83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49" fontId="0" fillId="0" borderId="50" xfId="0" applyNumberFormat="1" applyFont="1" applyBorder="1" applyAlignment="1">
      <alignment horizontal="center"/>
    </xf>
    <xf numFmtId="165" fontId="7" fillId="0" borderId="65" xfId="0" applyNumberFormat="1" applyFont="1" applyBorder="1" applyAlignment="1">
      <alignment/>
    </xf>
    <xf numFmtId="165" fontId="7" fillId="0" borderId="68" xfId="0" applyNumberFormat="1" applyFont="1" applyFill="1" applyBorder="1" applyAlignment="1">
      <alignment/>
    </xf>
    <xf numFmtId="49" fontId="3" fillId="1" borderId="84" xfId="0" applyNumberFormat="1" applyFont="1" applyFill="1" applyBorder="1" applyAlignment="1">
      <alignment horizontal="center"/>
    </xf>
    <xf numFmtId="3" fontId="3" fillId="1" borderId="84" xfId="0" applyNumberFormat="1" applyFont="1" applyFill="1" applyBorder="1" applyAlignment="1">
      <alignment/>
    </xf>
    <xf numFmtId="3" fontId="3" fillId="2" borderId="83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65" fontId="2" fillId="0" borderId="59" xfId="0" applyNumberFormat="1" applyFont="1" applyBorder="1" applyAlignment="1">
      <alignment/>
    </xf>
    <xf numFmtId="165" fontId="2" fillId="0" borderId="6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71" xfId="0" applyNumberFormat="1" applyFont="1" applyBorder="1" applyAlignment="1">
      <alignment horizontal="right"/>
    </xf>
    <xf numFmtId="165" fontId="0" fillId="0" borderId="66" xfId="0" applyNumberFormat="1" applyFont="1" applyBorder="1" applyAlignment="1">
      <alignment horizontal="right"/>
    </xf>
    <xf numFmtId="0" fontId="2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0" fillId="0" borderId="85" xfId="0" applyNumberFormat="1" applyBorder="1" applyAlignment="1">
      <alignment/>
    </xf>
    <xf numFmtId="165" fontId="0" fillId="0" borderId="86" xfId="0" applyNumberFormat="1" applyBorder="1" applyAlignment="1">
      <alignment/>
    </xf>
    <xf numFmtId="165" fontId="3" fillId="2" borderId="87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49" fontId="0" fillId="0" borderId="90" xfId="0" applyNumberFormat="1" applyBorder="1" applyAlignment="1">
      <alignment horizontal="center"/>
    </xf>
    <xf numFmtId="3" fontId="0" fillId="0" borderId="90" xfId="0" applyNumberFormat="1" applyBorder="1" applyAlignment="1">
      <alignment/>
    </xf>
    <xf numFmtId="165" fontId="0" fillId="0" borderId="91" xfId="0" applyNumberFormat="1" applyBorder="1" applyAlignment="1">
      <alignment/>
    </xf>
    <xf numFmtId="165" fontId="0" fillId="0" borderId="91" xfId="0" applyNumberFormat="1" applyFont="1" applyBorder="1" applyAlignment="1">
      <alignment/>
    </xf>
    <xf numFmtId="165" fontId="0" fillId="0" borderId="92" xfId="0" applyNumberFormat="1" applyBorder="1" applyAlignment="1">
      <alignment/>
    </xf>
    <xf numFmtId="0" fontId="0" fillId="0" borderId="93" xfId="0" applyBorder="1" applyAlignment="1">
      <alignment/>
    </xf>
    <xf numFmtId="165" fontId="0" fillId="0" borderId="9" xfId="0" applyNumberFormat="1" applyBorder="1" applyAlignment="1">
      <alignment/>
    </xf>
    <xf numFmtId="3" fontId="0" fillId="0" borderId="57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2" fillId="0" borderId="94" xfId="0" applyNumberFormat="1" applyFont="1" applyBorder="1" applyAlignment="1">
      <alignment/>
    </xf>
    <xf numFmtId="165" fontId="0" fillId="0" borderId="95" xfId="0" applyNumberFormat="1" applyBorder="1" applyAlignment="1">
      <alignment/>
    </xf>
    <xf numFmtId="0" fontId="3" fillId="3" borderId="87" xfId="0" applyFont="1" applyFill="1" applyBorder="1" applyAlignment="1">
      <alignment horizontal="center"/>
    </xf>
    <xf numFmtId="165" fontId="0" fillId="0" borderId="85" xfId="0" applyNumberFormat="1" applyFont="1" applyBorder="1" applyAlignment="1">
      <alignment/>
    </xf>
    <xf numFmtId="0" fontId="2" fillId="0" borderId="96" xfId="0" applyFont="1" applyBorder="1" applyAlignment="1">
      <alignment/>
    </xf>
    <xf numFmtId="3" fontId="4" fillId="4" borderId="14" xfId="0" applyNumberFormat="1" applyFont="1" applyFill="1" applyBorder="1" applyAlignment="1">
      <alignment/>
    </xf>
    <xf numFmtId="165" fontId="0" fillId="0" borderId="7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165" fontId="0" fillId="0" borderId="97" xfId="0" applyNumberFormat="1" applyFont="1" applyBorder="1" applyAlignment="1">
      <alignment/>
    </xf>
    <xf numFmtId="0" fontId="0" fillId="0" borderId="98" xfId="0" applyFont="1" applyBorder="1" applyAlignment="1">
      <alignment/>
    </xf>
    <xf numFmtId="49" fontId="0" fillId="0" borderId="98" xfId="0" applyNumberFormat="1" applyFont="1" applyBorder="1" applyAlignment="1">
      <alignment horizontal="center"/>
    </xf>
    <xf numFmtId="3" fontId="0" fillId="0" borderId="98" xfId="0" applyNumberFormat="1" applyFont="1" applyBorder="1" applyAlignment="1">
      <alignment/>
    </xf>
    <xf numFmtId="165" fontId="0" fillId="0" borderId="98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98" xfId="0" applyBorder="1" applyAlignment="1">
      <alignment/>
    </xf>
    <xf numFmtId="49" fontId="0" fillId="0" borderId="98" xfId="0" applyNumberFormat="1" applyBorder="1" applyAlignment="1">
      <alignment horizontal="center"/>
    </xf>
    <xf numFmtId="3" fontId="0" fillId="0" borderId="98" xfId="0" applyNumberFormat="1" applyBorder="1" applyAlignment="1">
      <alignment/>
    </xf>
    <xf numFmtId="165" fontId="0" fillId="0" borderId="98" xfId="0" applyNumberFormat="1" applyBorder="1" applyAlignment="1">
      <alignment/>
    </xf>
    <xf numFmtId="0" fontId="2" fillId="0" borderId="12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65" fontId="2" fillId="0" borderId="70" xfId="0" applyNumberFormat="1" applyFont="1" applyBorder="1" applyAlignment="1">
      <alignment/>
    </xf>
    <xf numFmtId="165" fontId="0" fillId="0" borderId="99" xfId="0" applyNumberFormat="1" applyBorder="1" applyAlignment="1">
      <alignment/>
    </xf>
    <xf numFmtId="0" fontId="0" fillId="0" borderId="100" xfId="0" applyBorder="1" applyAlignment="1">
      <alignment/>
    </xf>
    <xf numFmtId="49" fontId="2" fillId="0" borderId="101" xfId="0" applyNumberFormat="1" applyFont="1" applyBorder="1" applyAlignment="1">
      <alignment horizontal="center"/>
    </xf>
    <xf numFmtId="3" fontId="2" fillId="0" borderId="101" xfId="0" applyNumberFormat="1" applyFont="1" applyBorder="1" applyAlignment="1">
      <alignment/>
    </xf>
    <xf numFmtId="3" fontId="3" fillId="4" borderId="24" xfId="0" applyNumberFormat="1" applyFont="1" applyFill="1" applyBorder="1" applyAlignment="1">
      <alignment/>
    </xf>
    <xf numFmtId="49" fontId="0" fillId="0" borderId="58" xfId="0" applyNumberFormat="1" applyBorder="1" applyAlignment="1">
      <alignment horizontal="center"/>
    </xf>
    <xf numFmtId="49" fontId="3" fillId="1" borderId="57" xfId="0" applyNumberFormat="1" applyFont="1" applyFill="1" applyBorder="1" applyAlignment="1">
      <alignment horizontal="center"/>
    </xf>
    <xf numFmtId="49" fontId="3" fillId="2" borderId="5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2" xfId="0" applyNumberFormat="1" applyFont="1" applyBorder="1" applyAlignment="1">
      <alignment horizontal="right"/>
    </xf>
    <xf numFmtId="49" fontId="0" fillId="0" borderId="51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165" fontId="2" fillId="0" borderId="65" xfId="0" applyNumberFormat="1" applyFont="1" applyBorder="1" applyAlignment="1">
      <alignment/>
    </xf>
    <xf numFmtId="3" fontId="2" fillId="4" borderId="102" xfId="0" applyNumberFormat="1" applyFont="1" applyFill="1" applyBorder="1" applyAlignment="1">
      <alignment/>
    </xf>
    <xf numFmtId="3" fontId="4" fillId="0" borderId="103" xfId="0" applyNumberFormat="1" applyFont="1" applyFill="1" applyBorder="1" applyAlignment="1">
      <alignment/>
    </xf>
    <xf numFmtId="165" fontId="4" fillId="0" borderId="104" xfId="0" applyNumberFormat="1" applyFont="1" applyFill="1" applyBorder="1" applyAlignment="1">
      <alignment/>
    </xf>
    <xf numFmtId="49" fontId="0" fillId="0" borderId="105" xfId="0" applyNumberFormat="1" applyFont="1" applyBorder="1" applyAlignment="1">
      <alignment horizontal="center"/>
    </xf>
    <xf numFmtId="0" fontId="0" fillId="0" borderId="106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07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3" fontId="0" fillId="0" borderId="10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2" fillId="0" borderId="109" xfId="0" applyFont="1" applyBorder="1" applyAlignment="1">
      <alignment/>
    </xf>
    <xf numFmtId="49" fontId="2" fillId="0" borderId="110" xfId="0" applyNumberFormat="1" applyFont="1" applyBorder="1" applyAlignment="1">
      <alignment horizontal="center"/>
    </xf>
    <xf numFmtId="3" fontId="2" fillId="0" borderId="110" xfId="0" applyNumberFormat="1" applyFont="1" applyBorder="1" applyAlignment="1">
      <alignment/>
    </xf>
    <xf numFmtId="165" fontId="2" fillId="0" borderId="111" xfId="0" applyNumberFormat="1" applyFont="1" applyBorder="1" applyAlignment="1">
      <alignment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165" fontId="0" fillId="0" borderId="63" xfId="0" applyNumberFormat="1" applyBorder="1" applyAlignment="1">
      <alignment horizontal="right"/>
    </xf>
    <xf numFmtId="0" fontId="3" fillId="3" borderId="56" xfId="0" applyFont="1" applyFill="1" applyBorder="1" applyAlignment="1">
      <alignment horizontal="center"/>
    </xf>
    <xf numFmtId="0" fontId="0" fillId="0" borderId="112" xfId="0" applyFont="1" applyBorder="1" applyAlignment="1">
      <alignment/>
    </xf>
    <xf numFmtId="0" fontId="3" fillId="3" borderId="113" xfId="0" applyFont="1" applyFill="1" applyBorder="1" applyAlignment="1">
      <alignment horizontal="center"/>
    </xf>
    <xf numFmtId="0" fontId="0" fillId="0" borderId="88" xfId="0" applyFont="1" applyBorder="1" applyAlignment="1">
      <alignment/>
    </xf>
    <xf numFmtId="0" fontId="0" fillId="0" borderId="77" xfId="0" applyFont="1" applyBorder="1" applyAlignment="1">
      <alignment/>
    </xf>
    <xf numFmtId="0" fontId="3" fillId="1" borderId="114" xfId="0" applyFont="1" applyFill="1" applyBorder="1" applyAlignment="1">
      <alignment/>
    </xf>
    <xf numFmtId="0" fontId="0" fillId="0" borderId="115" xfId="0" applyBorder="1" applyAlignment="1">
      <alignment/>
    </xf>
    <xf numFmtId="0" fontId="0" fillId="0" borderId="112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16" xfId="0" applyBorder="1" applyAlignment="1">
      <alignment/>
    </xf>
    <xf numFmtId="0" fontId="3" fillId="2" borderId="113" xfId="0" applyFont="1" applyFill="1" applyBorder="1" applyAlignment="1">
      <alignment/>
    </xf>
    <xf numFmtId="0" fontId="0" fillId="0" borderId="93" xfId="0" applyFont="1" applyBorder="1" applyAlignment="1">
      <alignment/>
    </xf>
    <xf numFmtId="0" fontId="3" fillId="1" borderId="113" xfId="0" applyFont="1" applyFill="1" applyBorder="1" applyAlignment="1">
      <alignment/>
    </xf>
    <xf numFmtId="0" fontId="2" fillId="0" borderId="117" xfId="0" applyFont="1" applyBorder="1" applyAlignment="1">
      <alignment/>
    </xf>
    <xf numFmtId="0" fontId="0" fillId="0" borderId="118" xfId="0" applyFont="1" applyBorder="1" applyAlignment="1">
      <alignment/>
    </xf>
    <xf numFmtId="0" fontId="2" fillId="0" borderId="119" xfId="0" applyFont="1" applyBorder="1" applyAlignment="1">
      <alignment/>
    </xf>
    <xf numFmtId="0" fontId="2" fillId="0" borderId="120" xfId="0" applyFont="1" applyBorder="1" applyAlignment="1">
      <alignment/>
    </xf>
    <xf numFmtId="0" fontId="0" fillId="0" borderId="112" xfId="0" applyBorder="1" applyAlignment="1">
      <alignment/>
    </xf>
    <xf numFmtId="0" fontId="2" fillId="0" borderId="121" xfId="0" applyFont="1" applyBorder="1" applyAlignment="1">
      <alignment/>
    </xf>
    <xf numFmtId="0" fontId="2" fillId="0" borderId="121" xfId="0" applyFont="1" applyBorder="1" applyAlignment="1">
      <alignment/>
    </xf>
    <xf numFmtId="0" fontId="0" fillId="0" borderId="93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122" xfId="0" applyBorder="1" applyAlignment="1">
      <alignment/>
    </xf>
    <xf numFmtId="3" fontId="0" fillId="4" borderId="18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3" fontId="0" fillId="4" borderId="50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0" fontId="0" fillId="0" borderId="123" xfId="0" applyFont="1" applyFill="1" applyBorder="1" applyAlignment="1">
      <alignment/>
    </xf>
    <xf numFmtId="49" fontId="0" fillId="0" borderId="103" xfId="0" applyNumberFormat="1" applyFont="1" applyFill="1" applyBorder="1" applyAlignment="1">
      <alignment horizontal="center"/>
    </xf>
    <xf numFmtId="49" fontId="0" fillId="0" borderId="124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2" fillId="4" borderId="23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2" fillId="4" borderId="101" xfId="0" applyNumberFormat="1" applyFont="1" applyFill="1" applyBorder="1" applyAlignment="1">
      <alignment/>
    </xf>
    <xf numFmtId="3" fontId="2" fillId="1" borderId="113" xfId="0" applyNumberFormat="1" applyFont="1" applyFill="1" applyBorder="1" applyAlignment="1">
      <alignment wrapText="1"/>
    </xf>
    <xf numFmtId="165" fontId="0" fillId="0" borderId="125" xfId="0" applyNumberFormat="1" applyBorder="1" applyAlignment="1">
      <alignment/>
    </xf>
    <xf numFmtId="165" fontId="0" fillId="0" borderId="62" xfId="0" applyNumberFormat="1" applyBorder="1" applyAlignment="1">
      <alignment/>
    </xf>
    <xf numFmtId="0" fontId="0" fillId="0" borderId="93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" fillId="0" borderId="126" xfId="0" applyFont="1" applyBorder="1" applyAlignment="1">
      <alignment/>
    </xf>
    <xf numFmtId="49" fontId="2" fillId="0" borderId="127" xfId="0" applyNumberFormat="1" applyFont="1" applyBorder="1" applyAlignment="1">
      <alignment horizontal="center"/>
    </xf>
    <xf numFmtId="3" fontId="2" fillId="0" borderId="127" xfId="0" applyNumberFormat="1" applyFont="1" applyBorder="1" applyAlignment="1">
      <alignment/>
    </xf>
    <xf numFmtId="165" fontId="2" fillId="0" borderId="128" xfId="0" applyNumberFormat="1" applyFont="1" applyBorder="1" applyAlignment="1">
      <alignment/>
    </xf>
    <xf numFmtId="165" fontId="0" fillId="0" borderId="69" xfId="0" applyNumberFormat="1" applyBorder="1" applyAlignment="1">
      <alignment horizontal="right"/>
    </xf>
    <xf numFmtId="49" fontId="0" fillId="0" borderId="129" xfId="0" applyNumberFormat="1" applyBorder="1" applyAlignment="1">
      <alignment horizontal="center"/>
    </xf>
    <xf numFmtId="49" fontId="0" fillId="0" borderId="130" xfId="0" applyNumberFormat="1" applyBorder="1" applyAlignment="1">
      <alignment horizontal="center"/>
    </xf>
    <xf numFmtId="3" fontId="0" fillId="0" borderId="129" xfId="0" applyNumberFormat="1" applyBorder="1" applyAlignment="1">
      <alignment/>
    </xf>
    <xf numFmtId="165" fontId="0" fillId="0" borderId="131" xfId="0" applyNumberForma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49" fontId="2" fillId="0" borderId="132" xfId="0" applyNumberFormat="1" applyFont="1" applyBorder="1" applyAlignment="1">
      <alignment horizontal="center"/>
    </xf>
    <xf numFmtId="0" fontId="0" fillId="0" borderId="121" xfId="0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49" fontId="0" fillId="0" borderId="133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165" fontId="0" fillId="0" borderId="65" xfId="0" applyNumberFormat="1" applyFont="1" applyBorder="1" applyAlignment="1">
      <alignment horizontal="right"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3" fontId="2" fillId="4" borderId="24" xfId="0" applyNumberFormat="1" applyFont="1" applyFill="1" applyBorder="1" applyAlignment="1">
      <alignment/>
    </xf>
    <xf numFmtId="0" fontId="0" fillId="0" borderId="136" xfId="0" applyFont="1" applyBorder="1" applyAlignment="1">
      <alignment/>
    </xf>
    <xf numFmtId="0" fontId="0" fillId="0" borderId="137" xfId="0" applyFont="1" applyBorder="1" applyAlignment="1">
      <alignment/>
    </xf>
    <xf numFmtId="3" fontId="0" fillId="4" borderId="40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165" fontId="0" fillId="0" borderId="138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2" fillId="4" borderId="43" xfId="0" applyNumberFormat="1" applyFont="1" applyFill="1" applyBorder="1" applyAlignment="1">
      <alignment/>
    </xf>
    <xf numFmtId="0" fontId="0" fillId="0" borderId="139" xfId="0" applyFont="1" applyFill="1" applyBorder="1" applyAlignment="1">
      <alignment/>
    </xf>
    <xf numFmtId="49" fontId="0" fillId="0" borderId="90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/>
    </xf>
    <xf numFmtId="165" fontId="0" fillId="0" borderId="91" xfId="0" applyNumberFormat="1" applyFont="1" applyFill="1" applyBorder="1" applyAlignment="1">
      <alignment/>
    </xf>
    <xf numFmtId="3" fontId="0" fillId="0" borderId="129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165" fontId="2" fillId="0" borderId="70" xfId="0" applyNumberFormat="1" applyFont="1" applyBorder="1" applyAlignment="1">
      <alignment/>
    </xf>
    <xf numFmtId="49" fontId="0" fillId="0" borderId="134" xfId="0" applyNumberFormat="1" applyBorder="1" applyAlignment="1">
      <alignment horizontal="center"/>
    </xf>
    <xf numFmtId="3" fontId="0" fillId="0" borderId="134" xfId="0" applyNumberFormat="1" applyBorder="1" applyAlignment="1">
      <alignment/>
    </xf>
    <xf numFmtId="0" fontId="3" fillId="3" borderId="140" xfId="0" applyFont="1" applyFill="1" applyBorder="1" applyAlignment="1">
      <alignment horizontal="center"/>
    </xf>
    <xf numFmtId="165" fontId="0" fillId="0" borderId="134" xfId="0" applyNumberFormat="1" applyBorder="1" applyAlignment="1">
      <alignment/>
    </xf>
    <xf numFmtId="0" fontId="2" fillId="0" borderId="141" xfId="0" applyFont="1" applyBorder="1" applyAlignment="1">
      <alignment/>
    </xf>
    <xf numFmtId="49" fontId="2" fillId="0" borderId="102" xfId="0" applyNumberFormat="1" applyFont="1" applyBorder="1" applyAlignment="1">
      <alignment horizontal="center"/>
    </xf>
    <xf numFmtId="49" fontId="2" fillId="0" borderId="142" xfId="0" applyNumberFormat="1" applyFont="1" applyBorder="1" applyAlignment="1">
      <alignment horizontal="center"/>
    </xf>
    <xf numFmtId="3" fontId="2" fillId="0" borderId="102" xfId="0" applyNumberFormat="1" applyFont="1" applyBorder="1" applyAlignment="1">
      <alignment/>
    </xf>
    <xf numFmtId="165" fontId="2" fillId="0" borderId="143" xfId="0" applyNumberFormat="1" applyFon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116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165" fontId="0" fillId="0" borderId="72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165" fontId="0" fillId="0" borderId="52" xfId="0" applyNumberFormat="1" applyFont="1" applyBorder="1" applyAlignment="1">
      <alignment horizontal="right"/>
    </xf>
    <xf numFmtId="3" fontId="0" fillId="0" borderId="98" xfId="0" applyNumberFormat="1" applyFont="1" applyBorder="1" applyAlignment="1">
      <alignment horizontal="right"/>
    </xf>
    <xf numFmtId="165" fontId="0" fillId="0" borderId="98" xfId="0" applyNumberFormat="1" applyFont="1" applyBorder="1" applyAlignment="1">
      <alignment horizontal="right"/>
    </xf>
    <xf numFmtId="0" fontId="0" fillId="0" borderId="116" xfId="0" applyFont="1" applyFill="1" applyBorder="1" applyAlignment="1">
      <alignment/>
    </xf>
    <xf numFmtId="0" fontId="0" fillId="0" borderId="144" xfId="0" applyFont="1" applyBorder="1" applyAlignment="1">
      <alignment/>
    </xf>
    <xf numFmtId="165" fontId="0" fillId="0" borderId="92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4" xfId="0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/>
    </xf>
    <xf numFmtId="165" fontId="6" fillId="0" borderId="63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165" fontId="6" fillId="0" borderId="69" xfId="0" applyNumberFormat="1" applyFont="1" applyFill="1" applyBorder="1" applyAlignment="1">
      <alignment/>
    </xf>
    <xf numFmtId="165" fontId="2" fillId="0" borderId="63" xfId="0" applyNumberFormat="1" applyFont="1" applyBorder="1" applyAlignment="1">
      <alignment horizontal="right"/>
    </xf>
    <xf numFmtId="165" fontId="2" fillId="0" borderId="60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65" fontId="0" fillId="0" borderId="97" xfId="0" applyNumberFormat="1" applyFont="1" applyBorder="1" applyAlignment="1">
      <alignment/>
    </xf>
    <xf numFmtId="165" fontId="2" fillId="0" borderId="60" xfId="0" applyNumberFormat="1" applyFont="1" applyFill="1" applyBorder="1" applyAlignment="1">
      <alignment/>
    </xf>
    <xf numFmtId="165" fontId="2" fillId="0" borderId="145" xfId="0" applyNumberFormat="1" applyFont="1" applyBorder="1" applyAlignment="1">
      <alignment/>
    </xf>
    <xf numFmtId="165" fontId="0" fillId="0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0" fillId="0" borderId="95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0" fillId="0" borderId="138" xfId="0" applyNumberFormat="1" applyBorder="1" applyAlignment="1">
      <alignment/>
    </xf>
    <xf numFmtId="165" fontId="0" fillId="0" borderId="146" xfId="0" applyNumberFormat="1" applyFont="1" applyBorder="1" applyAlignment="1">
      <alignment/>
    </xf>
    <xf numFmtId="165" fontId="0" fillId="0" borderId="146" xfId="0" applyNumberFormat="1" applyFont="1" applyBorder="1" applyAlignment="1">
      <alignment horizontal="right"/>
    </xf>
    <xf numFmtId="165" fontId="0" fillId="0" borderId="147" xfId="0" applyNumberFormat="1" applyFont="1" applyBorder="1" applyAlignment="1">
      <alignment/>
    </xf>
    <xf numFmtId="165" fontId="0" fillId="0" borderId="66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3" fontId="2" fillId="4" borderId="24" xfId="0" applyNumberFormat="1" applyFont="1" applyFill="1" applyBorder="1" applyAlignment="1">
      <alignment/>
    </xf>
    <xf numFmtId="165" fontId="2" fillId="0" borderId="70" xfId="0" applyNumberFormat="1" applyFont="1" applyBorder="1" applyAlignment="1">
      <alignment horizontal="right"/>
    </xf>
    <xf numFmtId="0" fontId="0" fillId="0" borderId="148" xfId="0" applyBorder="1" applyAlignment="1">
      <alignment/>
    </xf>
    <xf numFmtId="49" fontId="0" fillId="0" borderId="149" xfId="0" applyNumberFormat="1" applyBorder="1" applyAlignment="1">
      <alignment horizontal="center"/>
    </xf>
    <xf numFmtId="3" fontId="0" fillId="4" borderId="149" xfId="0" applyNumberFormat="1" applyFont="1" applyFill="1" applyBorder="1" applyAlignment="1">
      <alignment/>
    </xf>
    <xf numFmtId="3" fontId="0" fillId="0" borderId="149" xfId="0" applyNumberFormat="1" applyBorder="1" applyAlignment="1">
      <alignment/>
    </xf>
    <xf numFmtId="165" fontId="0" fillId="0" borderId="150" xfId="0" applyNumberFormat="1" applyBorder="1" applyAlignment="1">
      <alignment/>
    </xf>
    <xf numFmtId="0" fontId="0" fillId="0" borderId="151" xfId="0" applyBorder="1" applyAlignment="1">
      <alignment/>
    </xf>
    <xf numFmtId="49" fontId="0" fillId="0" borderId="151" xfId="0" applyNumberFormat="1" applyBorder="1" applyAlignment="1">
      <alignment horizontal="center"/>
    </xf>
    <xf numFmtId="3" fontId="0" fillId="4" borderId="151" xfId="0" applyNumberFormat="1" applyFont="1" applyFill="1" applyBorder="1" applyAlignment="1">
      <alignment/>
    </xf>
    <xf numFmtId="3" fontId="0" fillId="0" borderId="151" xfId="0" applyNumberFormat="1" applyBorder="1" applyAlignment="1">
      <alignment/>
    </xf>
    <xf numFmtId="165" fontId="0" fillId="0" borderId="151" xfId="0" applyNumberFormat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152" xfId="0" applyBorder="1" applyAlignment="1">
      <alignment/>
    </xf>
    <xf numFmtId="49" fontId="0" fillId="0" borderId="152" xfId="0" applyNumberFormat="1" applyBorder="1" applyAlignment="1">
      <alignment horizontal="center"/>
    </xf>
    <xf numFmtId="3" fontId="0" fillId="4" borderId="152" xfId="0" applyNumberFormat="1" applyFont="1" applyFill="1" applyBorder="1" applyAlignment="1">
      <alignment/>
    </xf>
    <xf numFmtId="3" fontId="0" fillId="0" borderId="152" xfId="0" applyNumberFormat="1" applyBorder="1" applyAlignment="1">
      <alignment/>
    </xf>
    <xf numFmtId="165" fontId="0" fillId="0" borderId="152" xfId="0" applyNumberFormat="1" applyBorder="1" applyAlignment="1">
      <alignment/>
    </xf>
    <xf numFmtId="0" fontId="0" fillId="0" borderId="153" xfId="0" applyBorder="1" applyAlignment="1">
      <alignment/>
    </xf>
    <xf numFmtId="3" fontId="0" fillId="0" borderId="149" xfId="0" applyNumberFormat="1" applyFont="1" applyBorder="1" applyAlignment="1">
      <alignment/>
    </xf>
    <xf numFmtId="3" fontId="0" fillId="0" borderId="151" xfId="0" applyNumberFormat="1" applyFont="1" applyBorder="1" applyAlignment="1">
      <alignment/>
    </xf>
    <xf numFmtId="3" fontId="0" fillId="0" borderId="152" xfId="0" applyNumberFormat="1" applyFont="1" applyBorder="1" applyAlignment="1">
      <alignment/>
    </xf>
    <xf numFmtId="165" fontId="0" fillId="0" borderId="150" xfId="0" applyNumberFormat="1" applyFont="1" applyBorder="1" applyAlignment="1">
      <alignment/>
    </xf>
    <xf numFmtId="165" fontId="0" fillId="0" borderId="151" xfId="0" applyNumberFormat="1" applyFont="1" applyBorder="1" applyAlignment="1">
      <alignment/>
    </xf>
    <xf numFmtId="165" fontId="0" fillId="0" borderId="152" xfId="0" applyNumberFormat="1" applyFont="1" applyBorder="1" applyAlignment="1">
      <alignment/>
    </xf>
    <xf numFmtId="0" fontId="0" fillId="0" borderId="153" xfId="0" applyFont="1" applyBorder="1" applyAlignment="1">
      <alignment/>
    </xf>
    <xf numFmtId="49" fontId="0" fillId="0" borderId="149" xfId="0" applyNumberFormat="1" applyFont="1" applyBorder="1" applyAlignment="1">
      <alignment horizontal="center"/>
    </xf>
    <xf numFmtId="3" fontId="0" fillId="0" borderId="149" xfId="0" applyNumberFormat="1" applyFont="1" applyBorder="1" applyAlignment="1">
      <alignment/>
    </xf>
    <xf numFmtId="165" fontId="6" fillId="0" borderId="150" xfId="0" applyNumberFormat="1" applyFont="1" applyBorder="1" applyAlignment="1">
      <alignment/>
    </xf>
    <xf numFmtId="0" fontId="0" fillId="0" borderId="151" xfId="0" applyFont="1" applyBorder="1" applyAlignment="1">
      <alignment/>
    </xf>
    <xf numFmtId="49" fontId="0" fillId="0" borderId="151" xfId="0" applyNumberFormat="1" applyFont="1" applyBorder="1" applyAlignment="1">
      <alignment horizontal="center"/>
    </xf>
    <xf numFmtId="3" fontId="0" fillId="0" borderId="151" xfId="0" applyNumberFormat="1" applyFont="1" applyBorder="1" applyAlignment="1">
      <alignment/>
    </xf>
    <xf numFmtId="165" fontId="6" fillId="0" borderId="15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0" fillId="0" borderId="152" xfId="0" applyFont="1" applyBorder="1" applyAlignment="1">
      <alignment/>
    </xf>
    <xf numFmtId="49" fontId="0" fillId="0" borderId="152" xfId="0" applyNumberFormat="1" applyFont="1" applyBorder="1" applyAlignment="1">
      <alignment horizontal="center"/>
    </xf>
    <xf numFmtId="3" fontId="0" fillId="0" borderId="152" xfId="0" applyNumberFormat="1" applyFont="1" applyBorder="1" applyAlignment="1">
      <alignment/>
    </xf>
    <xf numFmtId="165" fontId="6" fillId="0" borderId="152" xfId="0" applyNumberFormat="1" applyFont="1" applyBorder="1" applyAlignment="1">
      <alignment/>
    </xf>
    <xf numFmtId="3" fontId="0" fillId="0" borderId="149" xfId="0" applyNumberFormat="1" applyBorder="1" applyAlignment="1">
      <alignment horizontal="right"/>
    </xf>
    <xf numFmtId="165" fontId="0" fillId="0" borderId="150" xfId="0" applyNumberFormat="1" applyBorder="1" applyAlignment="1">
      <alignment horizontal="right"/>
    </xf>
    <xf numFmtId="3" fontId="0" fillId="0" borderId="151" xfId="0" applyNumberFormat="1" applyBorder="1" applyAlignment="1">
      <alignment horizontal="right"/>
    </xf>
    <xf numFmtId="165" fontId="0" fillId="0" borderId="15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52" xfId="0" applyNumberFormat="1" applyBorder="1" applyAlignment="1">
      <alignment horizontal="right"/>
    </xf>
    <xf numFmtId="165" fontId="0" fillId="0" borderId="15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7"/>
  <sheetViews>
    <sheetView tabSelected="1" zoomScaleSheetLayoutView="100" workbookViewId="0" topLeftCell="A467">
      <selection activeCell="A315" sqref="A315"/>
    </sheetView>
  </sheetViews>
  <sheetFormatPr defaultColWidth="9.00390625" defaultRowHeight="12.75"/>
  <cols>
    <col min="1" max="1" width="26.00390625" style="0" customWidth="1"/>
    <col min="2" max="2" width="5.25390625" style="0" customWidth="1"/>
    <col min="3" max="3" width="7.625" style="0" customWidth="1"/>
    <col min="4" max="4" width="9.875" style="0" customWidth="1"/>
    <col min="5" max="5" width="13.125" style="0" bestFit="1" customWidth="1"/>
    <col min="6" max="7" width="12.75390625" style="0" customWidth="1"/>
    <col min="8" max="8" width="13.25390625" style="0" customWidth="1"/>
    <col min="9" max="9" width="10.00390625" style="0" customWidth="1"/>
    <col min="10" max="10" width="8.875" style="0" customWidth="1"/>
    <col min="11" max="11" width="12.25390625" style="0" customWidth="1"/>
    <col min="12" max="12" width="10.125" style="0" customWidth="1"/>
  </cols>
  <sheetData>
    <row r="1" ht="0.75" customHeight="1"/>
    <row r="2" spans="7:9" s="50" customFormat="1" ht="12" customHeight="1">
      <c r="G2" s="106" t="s">
        <v>292</v>
      </c>
      <c r="H2" s="106"/>
      <c r="I2" s="106"/>
    </row>
    <row r="3" spans="3:5" ht="15.75" customHeight="1" thickBot="1">
      <c r="C3" s="11" t="s">
        <v>253</v>
      </c>
      <c r="E3" s="11"/>
    </row>
    <row r="4" spans="1:12" ht="12.75">
      <c r="A4" s="4" t="s">
        <v>12</v>
      </c>
      <c r="B4" s="5"/>
      <c r="C4" s="6" t="s">
        <v>0</v>
      </c>
      <c r="D4" s="7"/>
      <c r="E4" s="12" t="s">
        <v>254</v>
      </c>
      <c r="F4" s="6"/>
      <c r="G4" s="6"/>
      <c r="H4" s="6" t="s">
        <v>257</v>
      </c>
      <c r="I4" s="6"/>
      <c r="J4" s="6"/>
      <c r="K4" s="7"/>
      <c r="L4" s="39"/>
    </row>
    <row r="5" spans="1:12" ht="12.75">
      <c r="A5" s="8" t="s">
        <v>13</v>
      </c>
      <c r="B5" s="2" t="s">
        <v>1</v>
      </c>
      <c r="C5" s="2" t="s">
        <v>2</v>
      </c>
      <c r="D5" s="2" t="s">
        <v>3</v>
      </c>
      <c r="E5" s="2" t="s">
        <v>256</v>
      </c>
      <c r="F5" s="3" t="s">
        <v>4</v>
      </c>
      <c r="G5" s="1"/>
      <c r="H5" s="1" t="s">
        <v>16</v>
      </c>
      <c r="I5" s="1"/>
      <c r="J5" s="40"/>
      <c r="K5" s="34" t="s">
        <v>14</v>
      </c>
      <c r="L5" s="9"/>
    </row>
    <row r="6" spans="1:12" ht="11.25" customHeight="1">
      <c r="A6" s="8"/>
      <c r="B6" s="2"/>
      <c r="C6" s="2"/>
      <c r="D6" s="2"/>
      <c r="E6" s="2" t="s">
        <v>15</v>
      </c>
      <c r="F6" s="2" t="s">
        <v>35</v>
      </c>
      <c r="G6" s="3" t="s">
        <v>5</v>
      </c>
      <c r="H6" s="1"/>
      <c r="I6" s="1" t="s">
        <v>6</v>
      </c>
      <c r="J6" s="40"/>
      <c r="K6" s="2"/>
      <c r="L6" s="10" t="s">
        <v>39</v>
      </c>
    </row>
    <row r="7" spans="1:12" ht="12.75">
      <c r="A7" s="8"/>
      <c r="B7" s="2"/>
      <c r="C7" s="2"/>
      <c r="D7" s="2"/>
      <c r="E7" s="2" t="s">
        <v>255</v>
      </c>
      <c r="F7" s="2"/>
      <c r="G7" s="2"/>
      <c r="H7" s="3" t="s">
        <v>7</v>
      </c>
      <c r="I7" s="3" t="s">
        <v>9</v>
      </c>
      <c r="J7" s="3" t="s">
        <v>10</v>
      </c>
      <c r="K7" s="35"/>
      <c r="L7" s="10" t="s">
        <v>40</v>
      </c>
    </row>
    <row r="8" spans="1:12" ht="13.5" thickBot="1">
      <c r="A8" s="8"/>
      <c r="B8" s="2"/>
      <c r="C8" s="2"/>
      <c r="D8" s="2"/>
      <c r="E8" s="2"/>
      <c r="F8" s="2"/>
      <c r="G8" s="2"/>
      <c r="H8" s="2" t="s">
        <v>8</v>
      </c>
      <c r="I8" s="2"/>
      <c r="J8" s="2" t="s">
        <v>11</v>
      </c>
      <c r="K8" s="35"/>
      <c r="L8" s="41" t="s">
        <v>41</v>
      </c>
    </row>
    <row r="9" spans="1:12" s="14" customFormat="1" ht="13.5" customHeight="1" thickBot="1">
      <c r="A9" s="63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5">
        <v>11</v>
      </c>
      <c r="L9" s="66">
        <v>12</v>
      </c>
    </row>
    <row r="10" spans="1:12" s="15" customFormat="1" ht="13.5" customHeight="1" thickBot="1">
      <c r="A10" s="60" t="s">
        <v>100</v>
      </c>
      <c r="B10" s="61" t="s">
        <v>36</v>
      </c>
      <c r="C10" s="61"/>
      <c r="D10" s="61"/>
      <c r="E10" s="62">
        <f aca="true" t="shared" si="0" ref="E10:K10">SUM(E11+E13+E15)</f>
        <v>909500</v>
      </c>
      <c r="F10" s="62">
        <f t="shared" si="0"/>
        <v>1315170</v>
      </c>
      <c r="G10" s="62">
        <f t="shared" si="0"/>
        <v>10100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1305070</v>
      </c>
      <c r="L10" s="138">
        <f aca="true" t="shared" si="1" ref="L10:L52">F10/E10</f>
        <v>1.4460362836723475</v>
      </c>
    </row>
    <row r="11" spans="1:12" s="13" customFormat="1" ht="12.75">
      <c r="A11" s="55" t="s">
        <v>38</v>
      </c>
      <c r="B11" s="27"/>
      <c r="C11" s="27" t="s">
        <v>37</v>
      </c>
      <c r="D11" s="27"/>
      <c r="E11" s="56">
        <f aca="true" t="shared" si="2" ref="E11:K11">SUM(E12:E12)</f>
        <v>900000</v>
      </c>
      <c r="F11" s="56">
        <f t="shared" si="2"/>
        <v>1305070</v>
      </c>
      <c r="G11" s="56">
        <f t="shared" si="2"/>
        <v>0</v>
      </c>
      <c r="H11" s="56">
        <f t="shared" si="2"/>
        <v>0</v>
      </c>
      <c r="I11" s="56">
        <f t="shared" si="2"/>
        <v>0</v>
      </c>
      <c r="J11" s="56">
        <f t="shared" si="2"/>
        <v>0</v>
      </c>
      <c r="K11" s="56">
        <f t="shared" si="2"/>
        <v>1305070</v>
      </c>
      <c r="L11" s="139">
        <f t="shared" si="1"/>
        <v>1.4500777777777778</v>
      </c>
    </row>
    <row r="12" spans="1:12" ht="12.75">
      <c r="A12" s="182" t="s">
        <v>216</v>
      </c>
      <c r="B12" s="32"/>
      <c r="C12" s="32"/>
      <c r="D12" s="32" t="s">
        <v>114</v>
      </c>
      <c r="E12" s="22">
        <v>900000</v>
      </c>
      <c r="F12" s="22">
        <v>1305070</v>
      </c>
      <c r="G12" s="22">
        <v>0</v>
      </c>
      <c r="H12" s="22"/>
      <c r="I12" s="22"/>
      <c r="J12" s="22"/>
      <c r="K12" s="22">
        <f>SUM(F12)</f>
        <v>1305070</v>
      </c>
      <c r="L12" s="178">
        <f t="shared" si="1"/>
        <v>1.4500777777777778</v>
      </c>
    </row>
    <row r="13" spans="1:12" ht="12.75">
      <c r="A13" s="57" t="s">
        <v>217</v>
      </c>
      <c r="B13" s="31"/>
      <c r="C13" s="31" t="s">
        <v>148</v>
      </c>
      <c r="D13" s="31"/>
      <c r="E13" s="58">
        <f>SUM(E14)</f>
        <v>8000</v>
      </c>
      <c r="F13" s="58">
        <f>SUM(F14)</f>
        <v>8600</v>
      </c>
      <c r="G13" s="58">
        <f>SUM(G14)</f>
        <v>8600</v>
      </c>
      <c r="H13" s="58"/>
      <c r="I13" s="58"/>
      <c r="J13" s="58"/>
      <c r="K13" s="58"/>
      <c r="L13" s="141">
        <f t="shared" si="1"/>
        <v>1.075</v>
      </c>
    </row>
    <row r="14" spans="1:12" ht="12.75">
      <c r="A14" s="121" t="s">
        <v>218</v>
      </c>
      <c r="B14" s="104"/>
      <c r="C14" s="104"/>
      <c r="D14" s="104" t="s">
        <v>152</v>
      </c>
      <c r="E14" s="105">
        <v>8000</v>
      </c>
      <c r="F14" s="105">
        <v>8600</v>
      </c>
      <c r="G14" s="105">
        <v>8600</v>
      </c>
      <c r="H14" s="105"/>
      <c r="I14" s="105"/>
      <c r="J14" s="105"/>
      <c r="K14" s="105"/>
      <c r="L14" s="140">
        <f t="shared" si="1"/>
        <v>1.075</v>
      </c>
    </row>
    <row r="15" spans="1:12" s="13" customFormat="1" ht="12.75">
      <c r="A15" s="57" t="s">
        <v>26</v>
      </c>
      <c r="B15" s="31"/>
      <c r="C15" s="31" t="s">
        <v>43</v>
      </c>
      <c r="D15" s="31"/>
      <c r="E15" s="58">
        <f>SUM(E16:E17)</f>
        <v>1500</v>
      </c>
      <c r="F15" s="58">
        <f>SUM(F16:F17)</f>
        <v>1500</v>
      </c>
      <c r="G15" s="58">
        <f>SUM(G16:G17)</f>
        <v>1500</v>
      </c>
      <c r="H15" s="58">
        <f>SUM(H16:H16)</f>
        <v>0</v>
      </c>
      <c r="I15" s="58"/>
      <c r="J15" s="58"/>
      <c r="K15" s="58"/>
      <c r="L15" s="327">
        <f t="shared" si="1"/>
        <v>1</v>
      </c>
    </row>
    <row r="16" spans="1:12" ht="12.75">
      <c r="A16" s="182" t="s">
        <v>219</v>
      </c>
      <c r="B16" s="32"/>
      <c r="C16" s="32"/>
      <c r="D16" s="32" t="s">
        <v>116</v>
      </c>
      <c r="E16" s="22">
        <v>500</v>
      </c>
      <c r="F16" s="22">
        <v>500</v>
      </c>
      <c r="G16" s="47">
        <v>500</v>
      </c>
      <c r="H16" s="22"/>
      <c r="I16" s="22"/>
      <c r="J16" s="22"/>
      <c r="K16" s="22"/>
      <c r="L16" s="231">
        <f t="shared" si="1"/>
        <v>1</v>
      </c>
    </row>
    <row r="17" spans="1:12" ht="13.5" thickBot="1">
      <c r="A17" s="23" t="s">
        <v>48</v>
      </c>
      <c r="B17" s="33"/>
      <c r="C17" s="33"/>
      <c r="D17" s="33" t="s">
        <v>117</v>
      </c>
      <c r="E17" s="24">
        <v>1000</v>
      </c>
      <c r="F17" s="24">
        <v>1000</v>
      </c>
      <c r="G17" s="24">
        <v>1000</v>
      </c>
      <c r="H17" s="24"/>
      <c r="I17" s="24"/>
      <c r="J17" s="24"/>
      <c r="K17" s="38"/>
      <c r="L17" s="326">
        <f t="shared" si="1"/>
        <v>1</v>
      </c>
    </row>
    <row r="18" spans="1:12" s="14" customFormat="1" ht="15" customHeight="1" thickBot="1">
      <c r="A18" s="67" t="s">
        <v>136</v>
      </c>
      <c r="B18" s="68" t="s">
        <v>137</v>
      </c>
      <c r="C18" s="68"/>
      <c r="D18" s="68"/>
      <c r="E18" s="69">
        <f>SUM(E19)</f>
        <v>24000</v>
      </c>
      <c r="F18" s="69">
        <f>SUM(F19)</f>
        <v>24000</v>
      </c>
      <c r="G18" s="69">
        <f>SUM(G19)</f>
        <v>24000</v>
      </c>
      <c r="H18" s="69"/>
      <c r="I18" s="69"/>
      <c r="J18" s="69"/>
      <c r="K18" s="70"/>
      <c r="L18" s="142">
        <f t="shared" si="1"/>
        <v>1</v>
      </c>
    </row>
    <row r="19" spans="1:12" s="13" customFormat="1" ht="12.75">
      <c r="A19" s="108" t="s">
        <v>139</v>
      </c>
      <c r="B19" s="109"/>
      <c r="C19" s="109" t="s">
        <v>138</v>
      </c>
      <c r="D19" s="109"/>
      <c r="E19" s="110">
        <f>SUM(E20:E21)</f>
        <v>24000</v>
      </c>
      <c r="F19" s="110">
        <f aca="true" t="shared" si="3" ref="F19:K19">SUM(F20:F21)</f>
        <v>24000</v>
      </c>
      <c r="G19" s="110">
        <f t="shared" si="3"/>
        <v>24000</v>
      </c>
      <c r="H19" s="110">
        <f t="shared" si="3"/>
        <v>0</v>
      </c>
      <c r="I19" s="110">
        <f t="shared" si="3"/>
        <v>0</v>
      </c>
      <c r="J19" s="110">
        <f t="shared" si="3"/>
        <v>0</v>
      </c>
      <c r="K19" s="110">
        <f t="shared" si="3"/>
        <v>0</v>
      </c>
      <c r="L19" s="143">
        <f t="shared" si="1"/>
        <v>1</v>
      </c>
    </row>
    <row r="20" spans="1:12" s="50" customFormat="1" ht="12.75">
      <c r="A20" s="87" t="s">
        <v>56</v>
      </c>
      <c r="B20" s="88"/>
      <c r="C20" s="88"/>
      <c r="D20" s="88" t="s">
        <v>126</v>
      </c>
      <c r="E20" s="89">
        <v>23000</v>
      </c>
      <c r="F20" s="89">
        <v>23000</v>
      </c>
      <c r="G20" s="118">
        <v>23000</v>
      </c>
      <c r="H20" s="89"/>
      <c r="I20" s="89"/>
      <c r="J20" s="89"/>
      <c r="K20" s="132"/>
      <c r="L20" s="144">
        <f t="shared" si="1"/>
        <v>1</v>
      </c>
    </row>
    <row r="21" spans="1:12" ht="13.5" thickBot="1">
      <c r="A21" s="122" t="s">
        <v>42</v>
      </c>
      <c r="B21" s="123"/>
      <c r="C21" s="123"/>
      <c r="D21" s="123" t="s">
        <v>113</v>
      </c>
      <c r="E21" s="124">
        <v>1000</v>
      </c>
      <c r="F21" s="124">
        <v>1000</v>
      </c>
      <c r="G21" s="137">
        <v>1000</v>
      </c>
      <c r="H21" s="124"/>
      <c r="I21" s="24"/>
      <c r="J21" s="124"/>
      <c r="K21" s="125"/>
      <c r="L21" s="145">
        <f>F21/E21</f>
        <v>1</v>
      </c>
    </row>
    <row r="22" spans="1:12" ht="13.5" customHeight="1" thickBot="1">
      <c r="A22" s="67" t="s">
        <v>140</v>
      </c>
      <c r="B22" s="68" t="s">
        <v>141</v>
      </c>
      <c r="C22" s="68"/>
      <c r="D22" s="68"/>
      <c r="E22" s="69">
        <f>SUM(E23)</f>
        <v>85021</v>
      </c>
      <c r="F22" s="69">
        <f aca="true" t="shared" si="4" ref="F22:K22">SUM(F23)</f>
        <v>82600</v>
      </c>
      <c r="G22" s="69">
        <f t="shared" si="4"/>
        <v>59500</v>
      </c>
      <c r="H22" s="69">
        <f t="shared" si="4"/>
        <v>27000</v>
      </c>
      <c r="I22" s="69">
        <f t="shared" si="4"/>
        <v>0</v>
      </c>
      <c r="J22" s="69">
        <f t="shared" si="4"/>
        <v>0</v>
      </c>
      <c r="K22" s="69">
        <f t="shared" si="4"/>
        <v>23100</v>
      </c>
      <c r="L22" s="142">
        <f t="shared" si="1"/>
        <v>0.9715246821373543</v>
      </c>
    </row>
    <row r="23" spans="1:12" s="13" customFormat="1" ht="12.75">
      <c r="A23" s="84" t="s">
        <v>26</v>
      </c>
      <c r="B23" s="85"/>
      <c r="C23" s="85" t="s">
        <v>142</v>
      </c>
      <c r="D23" s="85"/>
      <c r="E23" s="86">
        <f>SUM(E24:E31)</f>
        <v>85021</v>
      </c>
      <c r="F23" s="86">
        <f aca="true" t="shared" si="5" ref="F23:K23">SUM(F24:F31)</f>
        <v>82600</v>
      </c>
      <c r="G23" s="86">
        <f t="shared" si="5"/>
        <v>59500</v>
      </c>
      <c r="H23" s="86">
        <f t="shared" si="5"/>
        <v>27000</v>
      </c>
      <c r="I23" s="86">
        <f t="shared" si="5"/>
        <v>0</v>
      </c>
      <c r="J23" s="86">
        <f t="shared" si="5"/>
        <v>0</v>
      </c>
      <c r="K23" s="86">
        <f t="shared" si="5"/>
        <v>23100</v>
      </c>
      <c r="L23" s="146">
        <f t="shared" si="1"/>
        <v>0.9715246821373543</v>
      </c>
    </row>
    <row r="24" spans="1:12" s="50" customFormat="1" ht="12.75">
      <c r="A24" s="43" t="s">
        <v>220</v>
      </c>
      <c r="B24" s="46"/>
      <c r="C24" s="46"/>
      <c r="D24" s="46" t="s">
        <v>115</v>
      </c>
      <c r="E24" s="47">
        <v>27000</v>
      </c>
      <c r="F24" s="47">
        <v>27000</v>
      </c>
      <c r="G24" s="47">
        <v>27000</v>
      </c>
      <c r="H24" s="47">
        <v>27000</v>
      </c>
      <c r="I24" s="47"/>
      <c r="J24" s="47"/>
      <c r="K24" s="184"/>
      <c r="L24" s="163">
        <f>F24/E24</f>
        <v>1</v>
      </c>
    </row>
    <row r="25" spans="1:12" ht="12.75">
      <c r="A25" s="17" t="s">
        <v>17</v>
      </c>
      <c r="B25" s="28"/>
      <c r="C25" s="28"/>
      <c r="D25" s="28" t="s">
        <v>122</v>
      </c>
      <c r="E25" s="18">
        <v>244</v>
      </c>
      <c r="F25" s="18">
        <v>0</v>
      </c>
      <c r="G25" s="18">
        <v>0</v>
      </c>
      <c r="H25" s="18">
        <v>0</v>
      </c>
      <c r="I25" s="18"/>
      <c r="J25" s="18"/>
      <c r="K25" s="36"/>
      <c r="L25" s="147"/>
    </row>
    <row r="26" spans="1:12" ht="12.75">
      <c r="A26" s="21" t="s">
        <v>143</v>
      </c>
      <c r="B26" s="32"/>
      <c r="C26" s="32"/>
      <c r="D26" s="32" t="s">
        <v>123</v>
      </c>
      <c r="E26" s="22">
        <v>37</v>
      </c>
      <c r="F26" s="22">
        <v>0</v>
      </c>
      <c r="G26" s="18">
        <v>0</v>
      </c>
      <c r="H26" s="22">
        <v>0</v>
      </c>
      <c r="I26" s="22"/>
      <c r="J26" s="22"/>
      <c r="K26" s="111"/>
      <c r="L26" s="148"/>
    </row>
    <row r="27" spans="1:12" ht="12.75">
      <c r="A27" s="21" t="s">
        <v>200</v>
      </c>
      <c r="B27" s="32"/>
      <c r="C27" s="32"/>
      <c r="D27" s="32" t="s">
        <v>199</v>
      </c>
      <c r="E27" s="22">
        <v>1500</v>
      </c>
      <c r="F27" s="22">
        <v>0</v>
      </c>
      <c r="G27" s="18">
        <v>0</v>
      </c>
      <c r="H27" s="22">
        <v>0</v>
      </c>
      <c r="I27" s="22"/>
      <c r="J27" s="22"/>
      <c r="K27" s="111"/>
      <c r="L27" s="148"/>
    </row>
    <row r="28" spans="1:12" ht="12.75">
      <c r="A28" s="17" t="s">
        <v>219</v>
      </c>
      <c r="B28" s="28"/>
      <c r="C28" s="28"/>
      <c r="D28" s="28" t="s">
        <v>116</v>
      </c>
      <c r="E28" s="18">
        <v>2500</v>
      </c>
      <c r="F28" s="18">
        <v>2500</v>
      </c>
      <c r="G28" s="18">
        <v>2500</v>
      </c>
      <c r="H28" s="18"/>
      <c r="I28" s="18"/>
      <c r="J28" s="18"/>
      <c r="K28" s="36"/>
      <c r="L28" s="148">
        <f t="shared" si="1"/>
        <v>1</v>
      </c>
    </row>
    <row r="29" spans="1:12" ht="12.75">
      <c r="A29" s="21" t="s">
        <v>56</v>
      </c>
      <c r="B29" s="32"/>
      <c r="C29" s="32"/>
      <c r="D29" s="32" t="s">
        <v>126</v>
      </c>
      <c r="E29" s="22">
        <v>2000</v>
      </c>
      <c r="F29" s="22">
        <v>2000</v>
      </c>
      <c r="G29" s="22">
        <v>2000</v>
      </c>
      <c r="H29" s="22"/>
      <c r="I29" s="22"/>
      <c r="J29" s="22"/>
      <c r="K29" s="111"/>
      <c r="L29" s="148">
        <f t="shared" si="1"/>
        <v>1</v>
      </c>
    </row>
    <row r="30" spans="1:12" ht="12.75">
      <c r="A30" s="21" t="s">
        <v>48</v>
      </c>
      <c r="B30" s="32"/>
      <c r="C30" s="32"/>
      <c r="D30" s="32" t="s">
        <v>117</v>
      </c>
      <c r="E30" s="22">
        <v>31000</v>
      </c>
      <c r="F30" s="22">
        <v>28000</v>
      </c>
      <c r="G30" s="22">
        <v>28000</v>
      </c>
      <c r="H30" s="22"/>
      <c r="I30" s="22"/>
      <c r="J30" s="22"/>
      <c r="K30" s="111"/>
      <c r="L30" s="148">
        <f t="shared" si="1"/>
        <v>0.9032258064516129</v>
      </c>
    </row>
    <row r="31" spans="1:12" ht="13.5" thickBot="1">
      <c r="A31" s="23" t="s">
        <v>174</v>
      </c>
      <c r="B31" s="33"/>
      <c r="C31" s="33"/>
      <c r="D31" s="33" t="s">
        <v>129</v>
      </c>
      <c r="E31" s="24">
        <v>20740</v>
      </c>
      <c r="F31" s="24">
        <v>23100</v>
      </c>
      <c r="G31" s="24">
        <v>0</v>
      </c>
      <c r="H31" s="24"/>
      <c r="I31" s="24"/>
      <c r="J31" s="24"/>
      <c r="K31" s="38">
        <v>23100</v>
      </c>
      <c r="L31" s="148">
        <f t="shared" si="1"/>
        <v>1.1137897782063646</v>
      </c>
    </row>
    <row r="32" spans="1:12" s="15" customFormat="1" ht="15" customHeight="1" thickBot="1">
      <c r="A32" s="67" t="s">
        <v>45</v>
      </c>
      <c r="B32" s="68" t="s">
        <v>46</v>
      </c>
      <c r="C32" s="68"/>
      <c r="D32" s="68"/>
      <c r="E32" s="69">
        <f>SUM(E33+E36)</f>
        <v>3490530</v>
      </c>
      <c r="F32" s="69">
        <f aca="true" t="shared" si="6" ref="F32:K32">SUM(F33+F36+F53)</f>
        <v>3565216.59</v>
      </c>
      <c r="G32" s="69">
        <f t="shared" si="6"/>
        <v>622500</v>
      </c>
      <c r="H32" s="69">
        <f t="shared" si="6"/>
        <v>0</v>
      </c>
      <c r="I32" s="69">
        <f t="shared" si="6"/>
        <v>100000</v>
      </c>
      <c r="J32" s="69">
        <f t="shared" si="6"/>
        <v>0</v>
      </c>
      <c r="K32" s="69">
        <f t="shared" si="6"/>
        <v>2942717</v>
      </c>
      <c r="L32" s="142">
        <f t="shared" si="1"/>
        <v>1.0213969196654948</v>
      </c>
    </row>
    <row r="33" spans="1:12" s="13" customFormat="1" ht="12.75">
      <c r="A33" s="71" t="s">
        <v>18</v>
      </c>
      <c r="B33" s="27"/>
      <c r="C33" s="27" t="s">
        <v>47</v>
      </c>
      <c r="D33" s="27"/>
      <c r="E33" s="56">
        <f>SUM(E34:E35)</f>
        <v>122211</v>
      </c>
      <c r="F33" s="56">
        <f aca="true" t="shared" si="7" ref="F33:K33">SUM(F34:F35)</f>
        <v>100000</v>
      </c>
      <c r="G33" s="56">
        <f t="shared" si="7"/>
        <v>100000</v>
      </c>
      <c r="H33" s="56">
        <f t="shared" si="7"/>
        <v>0</v>
      </c>
      <c r="I33" s="56">
        <f t="shared" si="7"/>
        <v>100000</v>
      </c>
      <c r="J33" s="56">
        <f t="shared" si="7"/>
        <v>0</v>
      </c>
      <c r="K33" s="56">
        <f t="shared" si="7"/>
        <v>0</v>
      </c>
      <c r="L33" s="149">
        <f t="shared" si="1"/>
        <v>0.8182569490471397</v>
      </c>
    </row>
    <row r="34" spans="1:12" ht="12.75">
      <c r="A34" s="17" t="s">
        <v>42</v>
      </c>
      <c r="B34" s="28"/>
      <c r="C34" s="28"/>
      <c r="D34" s="28" t="s">
        <v>113</v>
      </c>
      <c r="E34" s="126">
        <v>38000</v>
      </c>
      <c r="F34" s="18">
        <v>38000</v>
      </c>
      <c r="G34" s="18">
        <v>38000</v>
      </c>
      <c r="H34" s="18"/>
      <c r="I34" s="18">
        <v>38000</v>
      </c>
      <c r="J34" s="18"/>
      <c r="K34" s="36"/>
      <c r="L34" s="150">
        <f t="shared" si="1"/>
        <v>1</v>
      </c>
    </row>
    <row r="35" spans="1:12" ht="12.75">
      <c r="A35" s="19" t="s">
        <v>48</v>
      </c>
      <c r="B35" s="30"/>
      <c r="C35" s="30"/>
      <c r="D35" s="30" t="s">
        <v>117</v>
      </c>
      <c r="E35" s="20">
        <v>84211</v>
      </c>
      <c r="F35" s="20">
        <v>62000</v>
      </c>
      <c r="G35" s="18">
        <v>62000</v>
      </c>
      <c r="H35" s="20"/>
      <c r="I35" s="20">
        <v>62000</v>
      </c>
      <c r="J35" s="20"/>
      <c r="K35" s="37"/>
      <c r="L35" s="151">
        <f t="shared" si="1"/>
        <v>0.7362458586170453</v>
      </c>
    </row>
    <row r="36" spans="1:12" s="13" customFormat="1" ht="12.75">
      <c r="A36" s="16" t="s">
        <v>49</v>
      </c>
      <c r="B36" s="31"/>
      <c r="C36" s="31" t="s">
        <v>50</v>
      </c>
      <c r="D36" s="31"/>
      <c r="E36" s="58">
        <f aca="true" t="shared" si="8" ref="E36:K36">SUM(E37+E38+E39+E48+E49+E50+E51+E52)</f>
        <v>3368319</v>
      </c>
      <c r="F36" s="58">
        <f t="shared" si="8"/>
        <v>3459216.59</v>
      </c>
      <c r="G36" s="58">
        <f t="shared" si="8"/>
        <v>522500</v>
      </c>
      <c r="H36" s="58">
        <f t="shared" si="8"/>
        <v>0</v>
      </c>
      <c r="I36" s="58">
        <f t="shared" si="8"/>
        <v>0</v>
      </c>
      <c r="J36" s="58">
        <f t="shared" si="8"/>
        <v>0</v>
      </c>
      <c r="K36" s="58">
        <f t="shared" si="8"/>
        <v>2936717</v>
      </c>
      <c r="L36" s="152">
        <f t="shared" si="1"/>
        <v>1.0269860396239192</v>
      </c>
    </row>
    <row r="37" spans="1:12" s="268" customFormat="1" ht="12.75">
      <c r="A37" s="263" t="s">
        <v>200</v>
      </c>
      <c r="B37" s="264"/>
      <c r="C37" s="264"/>
      <c r="D37" s="264" t="s">
        <v>199</v>
      </c>
      <c r="E37" s="265">
        <v>1000</v>
      </c>
      <c r="F37" s="265">
        <v>1000</v>
      </c>
      <c r="G37" s="265">
        <v>1000</v>
      </c>
      <c r="H37" s="265"/>
      <c r="I37" s="265"/>
      <c r="J37" s="265"/>
      <c r="K37" s="266"/>
      <c r="L37" s="267">
        <f>F37/E37</f>
        <v>1</v>
      </c>
    </row>
    <row r="38" spans="1:12" s="50" customFormat="1" ht="12.75">
      <c r="A38" s="25" t="s">
        <v>219</v>
      </c>
      <c r="B38" s="29"/>
      <c r="C38" s="29"/>
      <c r="D38" s="29" t="s">
        <v>116</v>
      </c>
      <c r="E38" s="26">
        <v>10000</v>
      </c>
      <c r="F38" s="26">
        <v>10000</v>
      </c>
      <c r="G38" s="26">
        <v>10000</v>
      </c>
      <c r="H38" s="26"/>
      <c r="I38" s="26"/>
      <c r="J38" s="26"/>
      <c r="K38" s="101"/>
      <c r="L38" s="153">
        <f t="shared" si="1"/>
        <v>1</v>
      </c>
    </row>
    <row r="39" spans="1:12" s="50" customFormat="1" ht="13.5" thickBot="1">
      <c r="A39" s="214" t="s">
        <v>42</v>
      </c>
      <c r="B39" s="215"/>
      <c r="C39" s="215"/>
      <c r="D39" s="215" t="s">
        <v>113</v>
      </c>
      <c r="E39" s="137">
        <v>295000</v>
      </c>
      <c r="F39" s="137">
        <v>250000</v>
      </c>
      <c r="G39" s="137">
        <v>250000</v>
      </c>
      <c r="H39" s="137"/>
      <c r="I39" s="137"/>
      <c r="J39" s="137"/>
      <c r="K39" s="278"/>
      <c r="L39" s="185">
        <f t="shared" si="1"/>
        <v>0.847457627118644</v>
      </c>
    </row>
    <row r="40" spans="1:12" s="50" customFormat="1" ht="12.75">
      <c r="A40" s="114"/>
      <c r="B40" s="115"/>
      <c r="C40" s="115"/>
      <c r="D40" s="115"/>
      <c r="E40" s="116"/>
      <c r="F40" s="116"/>
      <c r="G40" s="116"/>
      <c r="H40" s="116"/>
      <c r="I40" s="116"/>
      <c r="J40" s="116"/>
      <c r="K40" s="116"/>
      <c r="L40" s="179"/>
    </row>
    <row r="41" spans="1:12" s="50" customFormat="1" ht="12.75">
      <c r="A41" s="216"/>
      <c r="B41" s="83"/>
      <c r="C41" s="83"/>
      <c r="D41" s="83"/>
      <c r="E41" s="217"/>
      <c r="F41" s="217"/>
      <c r="G41" s="217"/>
      <c r="H41" s="217"/>
      <c r="I41" s="217"/>
      <c r="J41" s="217"/>
      <c r="K41" s="217"/>
      <c r="L41" s="218"/>
    </row>
    <row r="42" spans="1:12" s="50" customFormat="1" ht="12.75">
      <c r="A42" s="216"/>
      <c r="B42" s="83"/>
      <c r="C42" s="83"/>
      <c r="D42" s="83"/>
      <c r="E42" s="217"/>
      <c r="F42" s="217"/>
      <c r="G42" s="217"/>
      <c r="H42" s="217"/>
      <c r="I42" s="217"/>
      <c r="J42" s="217"/>
      <c r="K42" s="217"/>
      <c r="L42" s="218"/>
    </row>
    <row r="43" spans="1:12" s="50" customFormat="1" ht="12.75">
      <c r="A43" s="216"/>
      <c r="B43" s="83"/>
      <c r="C43" s="83"/>
      <c r="D43" s="83"/>
      <c r="E43" s="217"/>
      <c r="F43" s="217"/>
      <c r="G43" s="217"/>
      <c r="H43" s="217"/>
      <c r="I43" s="217"/>
      <c r="J43" s="217"/>
      <c r="K43" s="217"/>
      <c r="L43" s="218"/>
    </row>
    <row r="44" spans="1:12" s="50" customFormat="1" ht="12.75">
      <c r="A44" s="216"/>
      <c r="B44" s="83"/>
      <c r="C44" s="83"/>
      <c r="D44" s="83"/>
      <c r="E44" s="217"/>
      <c r="F44" s="217"/>
      <c r="G44" s="217"/>
      <c r="H44" s="217"/>
      <c r="I44" s="217"/>
      <c r="J44" s="217"/>
      <c r="K44" s="217"/>
      <c r="L44" s="218"/>
    </row>
    <row r="45" spans="1:12" s="50" customFormat="1" ht="12.75">
      <c r="A45" s="216"/>
      <c r="B45" s="83"/>
      <c r="C45" s="83"/>
      <c r="D45" s="83"/>
      <c r="E45" s="217"/>
      <c r="F45" s="217"/>
      <c r="G45" s="217"/>
      <c r="H45" s="217"/>
      <c r="I45" s="217"/>
      <c r="J45" s="217"/>
      <c r="K45" s="217"/>
      <c r="L45" s="218"/>
    </row>
    <row r="46" spans="1:12" s="50" customFormat="1" ht="13.5" thickBot="1">
      <c r="A46" s="216"/>
      <c r="B46" s="83"/>
      <c r="C46" s="83"/>
      <c r="D46" s="83"/>
      <c r="E46" s="217"/>
      <c r="F46" s="217"/>
      <c r="G46" s="217"/>
      <c r="H46" s="217"/>
      <c r="I46" s="217"/>
      <c r="J46" s="217"/>
      <c r="K46" s="217"/>
      <c r="L46" s="218"/>
    </row>
    <row r="47" spans="1:12" s="50" customFormat="1" ht="15.75" thickBot="1">
      <c r="A47" s="293">
        <v>1</v>
      </c>
      <c r="B47" s="64">
        <v>2</v>
      </c>
      <c r="C47" s="64">
        <v>3</v>
      </c>
      <c r="D47" s="64">
        <v>4</v>
      </c>
      <c r="E47" s="64">
        <v>5</v>
      </c>
      <c r="F47" s="64">
        <v>6</v>
      </c>
      <c r="G47" s="64">
        <v>7</v>
      </c>
      <c r="H47" s="64">
        <v>8</v>
      </c>
      <c r="I47" s="64">
        <v>9</v>
      </c>
      <c r="J47" s="64">
        <v>10</v>
      </c>
      <c r="K47" s="65">
        <v>11</v>
      </c>
      <c r="L47" s="232">
        <v>12</v>
      </c>
    </row>
    <row r="48" spans="1:12" s="50" customFormat="1" ht="12.75">
      <c r="A48" s="294" t="s">
        <v>48</v>
      </c>
      <c r="B48" s="44"/>
      <c r="C48" s="44"/>
      <c r="D48" s="44" t="s">
        <v>117</v>
      </c>
      <c r="E48" s="45">
        <v>280000</v>
      </c>
      <c r="F48" s="45">
        <v>260000</v>
      </c>
      <c r="G48" s="26">
        <v>260000</v>
      </c>
      <c r="H48" s="45"/>
      <c r="I48" s="45"/>
      <c r="J48" s="45"/>
      <c r="K48" s="94"/>
      <c r="L48" s="154">
        <f t="shared" si="1"/>
        <v>0.9285714285714286</v>
      </c>
    </row>
    <row r="49" spans="1:12" s="50" customFormat="1" ht="12.75">
      <c r="A49" s="295" t="s">
        <v>22</v>
      </c>
      <c r="B49" s="78"/>
      <c r="C49" s="78"/>
      <c r="D49" s="78" t="s">
        <v>128</v>
      </c>
      <c r="E49" s="79">
        <v>1500</v>
      </c>
      <c r="F49" s="79">
        <v>1500</v>
      </c>
      <c r="G49" s="45">
        <v>1500</v>
      </c>
      <c r="H49" s="79"/>
      <c r="I49" s="79"/>
      <c r="J49" s="79"/>
      <c r="K49" s="133"/>
      <c r="L49" s="155">
        <f t="shared" si="1"/>
        <v>1</v>
      </c>
    </row>
    <row r="50" spans="1:12" ht="12.75">
      <c r="A50" s="219" t="s">
        <v>216</v>
      </c>
      <c r="B50" s="28"/>
      <c r="C50" s="28"/>
      <c r="D50" s="28" t="s">
        <v>114</v>
      </c>
      <c r="E50" s="18">
        <v>2300000</v>
      </c>
      <c r="F50" s="425">
        <v>1772000</v>
      </c>
      <c r="G50" s="425">
        <v>0</v>
      </c>
      <c r="H50" s="425"/>
      <c r="I50" s="425"/>
      <c r="J50" s="425"/>
      <c r="K50" s="428">
        <f>SUM(F50)</f>
        <v>1772000</v>
      </c>
      <c r="L50" s="154">
        <f t="shared" si="1"/>
        <v>0.7704347826086957</v>
      </c>
    </row>
    <row r="51" spans="1:12" ht="12.75">
      <c r="A51" s="219" t="s">
        <v>214</v>
      </c>
      <c r="B51" s="28"/>
      <c r="C51" s="28"/>
      <c r="D51" s="82" t="s">
        <v>204</v>
      </c>
      <c r="E51" s="18">
        <v>312532</v>
      </c>
      <c r="F51" s="18">
        <v>757967</v>
      </c>
      <c r="G51" s="45">
        <v>0</v>
      </c>
      <c r="H51" s="18"/>
      <c r="I51" s="18"/>
      <c r="J51" s="18"/>
      <c r="K51" s="18">
        <v>757967</v>
      </c>
      <c r="L51" s="154">
        <f t="shared" si="1"/>
        <v>2.425246054803988</v>
      </c>
    </row>
    <row r="52" spans="1:12" ht="12.75">
      <c r="A52" s="297" t="s">
        <v>215</v>
      </c>
      <c r="B52" s="30"/>
      <c r="C52" s="30"/>
      <c r="D52" s="173" t="s">
        <v>196</v>
      </c>
      <c r="E52" s="20">
        <v>168287</v>
      </c>
      <c r="F52" s="20">
        <v>406749.59</v>
      </c>
      <c r="G52" s="90">
        <v>0</v>
      </c>
      <c r="H52" s="20"/>
      <c r="I52" s="20"/>
      <c r="J52" s="20"/>
      <c r="K52" s="20">
        <v>406750</v>
      </c>
      <c r="L52" s="154">
        <f t="shared" si="1"/>
        <v>2.416999471141562</v>
      </c>
    </row>
    <row r="53" spans="1:12" s="209" customFormat="1" ht="12.75">
      <c r="A53" s="312" t="s">
        <v>289</v>
      </c>
      <c r="B53" s="250"/>
      <c r="C53" s="250" t="s">
        <v>288</v>
      </c>
      <c r="D53" s="341"/>
      <c r="E53" s="251">
        <f>SUM(E54)</f>
        <v>6000</v>
      </c>
      <c r="F53" s="251">
        <f aca="true" t="shared" si="9" ref="F53:K53">SUM(F54)</f>
        <v>6000</v>
      </c>
      <c r="G53" s="251">
        <f t="shared" si="9"/>
        <v>0</v>
      </c>
      <c r="H53" s="251">
        <f t="shared" si="9"/>
        <v>0</v>
      </c>
      <c r="I53" s="251">
        <f t="shared" si="9"/>
        <v>0</v>
      </c>
      <c r="J53" s="251">
        <f t="shared" si="9"/>
        <v>0</v>
      </c>
      <c r="K53" s="251">
        <f t="shared" si="9"/>
        <v>6000</v>
      </c>
      <c r="L53" s="252"/>
    </row>
    <row r="54" spans="1:12" ht="13.5" thickBot="1">
      <c r="A54" s="395" t="s">
        <v>62</v>
      </c>
      <c r="B54" s="123"/>
      <c r="C54" s="123"/>
      <c r="D54" s="258" t="s">
        <v>129</v>
      </c>
      <c r="E54" s="124">
        <v>6000</v>
      </c>
      <c r="F54" s="124">
        <v>6000</v>
      </c>
      <c r="G54" s="228">
        <v>0</v>
      </c>
      <c r="H54" s="228"/>
      <c r="I54" s="228"/>
      <c r="J54" s="228"/>
      <c r="K54" s="124">
        <v>6000</v>
      </c>
      <c r="L54" s="229"/>
    </row>
    <row r="55" spans="1:12" s="15" customFormat="1" ht="15.75" thickBot="1">
      <c r="A55" s="296" t="s">
        <v>221</v>
      </c>
      <c r="B55" s="259" t="s">
        <v>51</v>
      </c>
      <c r="C55" s="260"/>
      <c r="D55" s="68"/>
      <c r="E55" s="69">
        <f>SUM(E56+E59)</f>
        <v>1322765</v>
      </c>
      <c r="F55" s="69">
        <f aca="true" t="shared" si="10" ref="F55:K55">SUM(F56+F59)</f>
        <v>875500</v>
      </c>
      <c r="G55" s="69">
        <f t="shared" si="10"/>
        <v>105500</v>
      </c>
      <c r="H55" s="69">
        <f t="shared" si="10"/>
        <v>0</v>
      </c>
      <c r="I55" s="69">
        <f t="shared" si="10"/>
        <v>0</v>
      </c>
      <c r="J55" s="69">
        <f t="shared" si="10"/>
        <v>0</v>
      </c>
      <c r="K55" s="69">
        <f t="shared" si="10"/>
        <v>770000</v>
      </c>
      <c r="L55" s="142">
        <f aca="true" t="shared" si="11" ref="L55:L63">F55/E55</f>
        <v>0.6618711562522444</v>
      </c>
    </row>
    <row r="56" spans="1:12" ht="12.75">
      <c r="A56" s="57" t="s">
        <v>222</v>
      </c>
      <c r="B56" s="31"/>
      <c r="C56" s="31" t="s">
        <v>151</v>
      </c>
      <c r="D56" s="31"/>
      <c r="E56" s="58">
        <f>SUM(E57:E58)</f>
        <v>220500</v>
      </c>
      <c r="F56" s="58">
        <f aca="true" t="shared" si="12" ref="F56:K56">SUM(F57:F58)</f>
        <v>100000</v>
      </c>
      <c r="G56" s="58">
        <f t="shared" si="12"/>
        <v>0</v>
      </c>
      <c r="H56" s="58">
        <f t="shared" si="12"/>
        <v>0</v>
      </c>
      <c r="I56" s="58">
        <f t="shared" si="12"/>
        <v>0</v>
      </c>
      <c r="J56" s="58">
        <f t="shared" si="12"/>
        <v>0</v>
      </c>
      <c r="K56" s="58">
        <f t="shared" si="12"/>
        <v>100000</v>
      </c>
      <c r="L56" s="152">
        <f t="shared" si="11"/>
        <v>0.45351473922902497</v>
      </c>
    </row>
    <row r="57" spans="1:12" s="268" customFormat="1" ht="12.75">
      <c r="A57" s="328" t="s">
        <v>260</v>
      </c>
      <c r="B57" s="329"/>
      <c r="C57" s="329"/>
      <c r="D57" s="329" t="s">
        <v>259</v>
      </c>
      <c r="E57" s="330">
        <v>20000</v>
      </c>
      <c r="F57" s="330">
        <v>0</v>
      </c>
      <c r="G57" s="330">
        <v>0</v>
      </c>
      <c r="H57" s="330"/>
      <c r="I57" s="330"/>
      <c r="J57" s="330"/>
      <c r="K57" s="330"/>
      <c r="L57" s="331"/>
    </row>
    <row r="58" spans="1:12" ht="12.75">
      <c r="A58" s="297" t="s">
        <v>290</v>
      </c>
      <c r="B58" s="30"/>
      <c r="C58" s="30"/>
      <c r="D58" s="30" t="s">
        <v>129</v>
      </c>
      <c r="E58" s="20">
        <v>200500</v>
      </c>
      <c r="F58" s="20">
        <v>100000</v>
      </c>
      <c r="G58" s="20"/>
      <c r="H58" s="20"/>
      <c r="I58" s="20"/>
      <c r="J58" s="20"/>
      <c r="K58" s="20">
        <f>SUM(F58)</f>
        <v>100000</v>
      </c>
      <c r="L58" s="151">
        <f t="shared" si="11"/>
        <v>0.49875311720698257</v>
      </c>
    </row>
    <row r="59" spans="1:12" s="13" customFormat="1" ht="12.75">
      <c r="A59" s="57" t="s">
        <v>26</v>
      </c>
      <c r="B59" s="31"/>
      <c r="C59" s="31" t="s">
        <v>52</v>
      </c>
      <c r="D59" s="31"/>
      <c r="E59" s="58">
        <f>SUM(E60:E66)</f>
        <v>1102265</v>
      </c>
      <c r="F59" s="58">
        <f aca="true" t="shared" si="13" ref="F59:K59">SUM(F60:F66)</f>
        <v>775500</v>
      </c>
      <c r="G59" s="58">
        <f t="shared" si="13"/>
        <v>105500</v>
      </c>
      <c r="H59" s="58">
        <f t="shared" si="13"/>
        <v>0</v>
      </c>
      <c r="I59" s="58">
        <f t="shared" si="13"/>
        <v>0</v>
      </c>
      <c r="J59" s="58">
        <f t="shared" si="13"/>
        <v>0</v>
      </c>
      <c r="K59" s="58">
        <f t="shared" si="13"/>
        <v>670000</v>
      </c>
      <c r="L59" s="152">
        <f t="shared" si="11"/>
        <v>0.7035513238649508</v>
      </c>
    </row>
    <row r="60" spans="1:12" s="268" customFormat="1" ht="12.75">
      <c r="A60" s="298" t="s">
        <v>200</v>
      </c>
      <c r="B60" s="264"/>
      <c r="C60" s="264"/>
      <c r="D60" s="264" t="s">
        <v>199</v>
      </c>
      <c r="E60" s="265">
        <v>5000</v>
      </c>
      <c r="F60" s="265">
        <v>5000</v>
      </c>
      <c r="G60" s="265">
        <v>5000</v>
      </c>
      <c r="H60" s="265"/>
      <c r="I60" s="265"/>
      <c r="J60" s="265"/>
      <c r="K60" s="265"/>
      <c r="L60" s="413">
        <f t="shared" si="11"/>
        <v>1</v>
      </c>
    </row>
    <row r="61" spans="1:12" s="50" customFormat="1" ht="12.75">
      <c r="A61" s="299" t="s">
        <v>219</v>
      </c>
      <c r="B61" s="29"/>
      <c r="C61" s="29"/>
      <c r="D61" s="29" t="s">
        <v>116</v>
      </c>
      <c r="E61" s="26">
        <v>20000</v>
      </c>
      <c r="F61" s="26">
        <v>15000</v>
      </c>
      <c r="G61" s="26">
        <v>15000</v>
      </c>
      <c r="H61" s="26"/>
      <c r="I61" s="26"/>
      <c r="J61" s="26"/>
      <c r="K61" s="26"/>
      <c r="L61" s="153">
        <f t="shared" si="11"/>
        <v>0.75</v>
      </c>
    </row>
    <row r="62" spans="1:12" s="50" customFormat="1" ht="12.75">
      <c r="A62" s="299" t="s">
        <v>56</v>
      </c>
      <c r="B62" s="29"/>
      <c r="C62" s="29"/>
      <c r="D62" s="29" t="s">
        <v>126</v>
      </c>
      <c r="E62" s="26">
        <v>16000</v>
      </c>
      <c r="F62" s="26">
        <v>18000</v>
      </c>
      <c r="G62" s="26">
        <v>18000</v>
      </c>
      <c r="H62" s="26"/>
      <c r="I62" s="26"/>
      <c r="J62" s="26"/>
      <c r="K62" s="26"/>
      <c r="L62" s="153">
        <f t="shared" si="11"/>
        <v>1.125</v>
      </c>
    </row>
    <row r="63" spans="1:12" ht="12.75">
      <c r="A63" s="219" t="s">
        <v>42</v>
      </c>
      <c r="B63" s="28"/>
      <c r="C63" s="28"/>
      <c r="D63" s="28" t="s">
        <v>113</v>
      </c>
      <c r="E63" s="18">
        <v>4000</v>
      </c>
      <c r="F63" s="18">
        <v>6000</v>
      </c>
      <c r="G63" s="26">
        <v>6000</v>
      </c>
      <c r="H63" s="18"/>
      <c r="I63" s="18"/>
      <c r="J63" s="18"/>
      <c r="K63" s="18"/>
      <c r="L63" s="147">
        <f t="shared" si="11"/>
        <v>1.5</v>
      </c>
    </row>
    <row r="64" spans="1:12" ht="12.75">
      <c r="A64" s="182" t="s">
        <v>48</v>
      </c>
      <c r="B64" s="32"/>
      <c r="C64" s="32"/>
      <c r="D64" s="32" t="s">
        <v>117</v>
      </c>
      <c r="E64" s="22">
        <v>60000</v>
      </c>
      <c r="F64" s="22">
        <v>60000</v>
      </c>
      <c r="G64" s="26">
        <v>60000</v>
      </c>
      <c r="H64" s="22"/>
      <c r="I64" s="22"/>
      <c r="J64" s="22"/>
      <c r="K64" s="22"/>
      <c r="L64" s="147">
        <f aca="true" t="shared" si="14" ref="L64:L81">F64/E64</f>
        <v>1</v>
      </c>
    </row>
    <row r="65" spans="1:12" ht="12.75">
      <c r="A65" s="182" t="s">
        <v>22</v>
      </c>
      <c r="B65" s="32"/>
      <c r="C65" s="32"/>
      <c r="D65" s="32" t="s">
        <v>128</v>
      </c>
      <c r="E65" s="22">
        <v>1500</v>
      </c>
      <c r="F65" s="22">
        <v>1500</v>
      </c>
      <c r="G65" s="26">
        <v>1500</v>
      </c>
      <c r="H65" s="22"/>
      <c r="I65" s="22"/>
      <c r="J65" s="22"/>
      <c r="K65" s="22"/>
      <c r="L65" s="147">
        <f t="shared" si="14"/>
        <v>1</v>
      </c>
    </row>
    <row r="66" spans="1:12" ht="13.5" thickBot="1">
      <c r="A66" s="300" t="s">
        <v>216</v>
      </c>
      <c r="B66" s="33"/>
      <c r="C66" s="33"/>
      <c r="D66" s="33" t="s">
        <v>114</v>
      </c>
      <c r="E66" s="128">
        <v>995765</v>
      </c>
      <c r="F66" s="24">
        <v>670000</v>
      </c>
      <c r="G66" s="24">
        <v>0</v>
      </c>
      <c r="H66" s="24"/>
      <c r="I66" s="24"/>
      <c r="J66" s="24"/>
      <c r="K66" s="24">
        <f>SUM(F66)</f>
        <v>670000</v>
      </c>
      <c r="L66" s="183">
        <f t="shared" si="14"/>
        <v>0.6728495177074912</v>
      </c>
    </row>
    <row r="67" spans="1:12" s="15" customFormat="1" ht="14.25" customHeight="1" thickBot="1">
      <c r="A67" s="301" t="s">
        <v>147</v>
      </c>
      <c r="B67" s="68" t="s">
        <v>144</v>
      </c>
      <c r="C67" s="68"/>
      <c r="D67" s="68"/>
      <c r="E67" s="69">
        <f>SUM(E68+E73)</f>
        <v>73390</v>
      </c>
      <c r="F67" s="69">
        <f aca="true" t="shared" si="15" ref="F67:K67">SUM(F68+F73)</f>
        <v>74390</v>
      </c>
      <c r="G67" s="69">
        <f t="shared" si="15"/>
        <v>74390</v>
      </c>
      <c r="H67" s="69">
        <f t="shared" si="15"/>
        <v>290</v>
      </c>
      <c r="I67" s="69">
        <f t="shared" si="15"/>
        <v>4000</v>
      </c>
      <c r="J67" s="69">
        <f t="shared" si="15"/>
        <v>0</v>
      </c>
      <c r="K67" s="69">
        <f t="shared" si="15"/>
        <v>0</v>
      </c>
      <c r="L67" s="157">
        <f t="shared" si="14"/>
        <v>1.013625834582368</v>
      </c>
    </row>
    <row r="68" spans="1:12" s="13" customFormat="1" ht="12.75">
      <c r="A68" s="55" t="s">
        <v>146</v>
      </c>
      <c r="B68" s="27"/>
      <c r="C68" s="27" t="s">
        <v>145</v>
      </c>
      <c r="D68" s="27"/>
      <c r="E68" s="56">
        <f>SUM(E69:E72)</f>
        <v>64290</v>
      </c>
      <c r="F68" s="56">
        <f aca="true" t="shared" si="16" ref="F68:K68">SUM(F69:F72)</f>
        <v>65290</v>
      </c>
      <c r="G68" s="56">
        <f t="shared" si="16"/>
        <v>65290</v>
      </c>
      <c r="H68" s="56">
        <f t="shared" si="16"/>
        <v>290</v>
      </c>
      <c r="I68" s="56">
        <f t="shared" si="16"/>
        <v>0</v>
      </c>
      <c r="J68" s="56">
        <f t="shared" si="16"/>
        <v>0</v>
      </c>
      <c r="K68" s="56">
        <f t="shared" si="16"/>
        <v>0</v>
      </c>
      <c r="L68" s="158">
        <f t="shared" si="14"/>
        <v>1.0155545185876498</v>
      </c>
    </row>
    <row r="69" spans="1:12" s="50" customFormat="1" ht="12.75">
      <c r="A69" s="294" t="s">
        <v>191</v>
      </c>
      <c r="B69" s="44"/>
      <c r="C69" s="44"/>
      <c r="D69" s="44" t="s">
        <v>122</v>
      </c>
      <c r="E69" s="45">
        <v>250</v>
      </c>
      <c r="F69" s="45">
        <v>250</v>
      </c>
      <c r="G69" s="45">
        <v>250</v>
      </c>
      <c r="H69" s="45">
        <v>250</v>
      </c>
      <c r="I69" s="45"/>
      <c r="J69" s="45"/>
      <c r="K69" s="45"/>
      <c r="L69" s="208">
        <f>F69/E69</f>
        <v>1</v>
      </c>
    </row>
    <row r="70" spans="1:12" s="50" customFormat="1" ht="12.75">
      <c r="A70" s="294" t="s">
        <v>192</v>
      </c>
      <c r="B70" s="44"/>
      <c r="C70" s="44"/>
      <c r="D70" s="44" t="s">
        <v>123</v>
      </c>
      <c r="E70" s="45">
        <v>40</v>
      </c>
      <c r="F70" s="45">
        <v>40</v>
      </c>
      <c r="G70" s="45">
        <v>40</v>
      </c>
      <c r="H70" s="45">
        <v>40</v>
      </c>
      <c r="I70" s="45"/>
      <c r="J70" s="45"/>
      <c r="K70" s="45"/>
      <c r="L70" s="208">
        <f>F70/E70</f>
        <v>1</v>
      </c>
    </row>
    <row r="71" spans="1:12" s="50" customFormat="1" ht="12.75">
      <c r="A71" s="299" t="s">
        <v>200</v>
      </c>
      <c r="B71" s="29"/>
      <c r="C71" s="29"/>
      <c r="D71" s="29" t="s">
        <v>199</v>
      </c>
      <c r="E71" s="26">
        <v>4000</v>
      </c>
      <c r="F71" s="26">
        <v>5000</v>
      </c>
      <c r="G71" s="26">
        <v>5000</v>
      </c>
      <c r="H71" s="26"/>
      <c r="I71" s="26"/>
      <c r="J71" s="26"/>
      <c r="K71" s="26"/>
      <c r="L71" s="208">
        <f>F71/E71</f>
        <v>1.25</v>
      </c>
    </row>
    <row r="72" spans="1:12" ht="12.75">
      <c r="A72" s="226" t="s">
        <v>187</v>
      </c>
      <c r="B72" s="51"/>
      <c r="C72" s="51"/>
      <c r="D72" s="51" t="s">
        <v>117</v>
      </c>
      <c r="E72" s="49">
        <v>60000</v>
      </c>
      <c r="F72" s="107">
        <v>60000</v>
      </c>
      <c r="G72" s="49">
        <v>60000</v>
      </c>
      <c r="H72" s="49"/>
      <c r="I72" s="49"/>
      <c r="J72" s="49"/>
      <c r="K72" s="49"/>
      <c r="L72" s="159">
        <f>F72/E72</f>
        <v>1</v>
      </c>
    </row>
    <row r="73" spans="1:12" s="13" customFormat="1" ht="12.75">
      <c r="A73" s="57" t="s">
        <v>155</v>
      </c>
      <c r="B73" s="31"/>
      <c r="C73" s="31" t="s">
        <v>156</v>
      </c>
      <c r="D73" s="31"/>
      <c r="E73" s="58">
        <f>SUM(E74:E76)</f>
        <v>9100</v>
      </c>
      <c r="F73" s="58">
        <f aca="true" t="shared" si="17" ref="F73:K73">SUM(F74:F76)</f>
        <v>9100</v>
      </c>
      <c r="G73" s="58">
        <f t="shared" si="17"/>
        <v>9100</v>
      </c>
      <c r="H73" s="58">
        <f t="shared" si="17"/>
        <v>0</v>
      </c>
      <c r="I73" s="58">
        <f t="shared" si="17"/>
        <v>4000</v>
      </c>
      <c r="J73" s="58">
        <f t="shared" si="17"/>
        <v>0</v>
      </c>
      <c r="K73" s="58">
        <f t="shared" si="17"/>
        <v>0</v>
      </c>
      <c r="L73" s="160">
        <f t="shared" si="14"/>
        <v>1</v>
      </c>
    </row>
    <row r="74" spans="1:12" s="268" customFormat="1" ht="12.75">
      <c r="A74" s="298" t="s">
        <v>208</v>
      </c>
      <c r="B74" s="264"/>
      <c r="C74" s="264"/>
      <c r="D74" s="264" t="s">
        <v>199</v>
      </c>
      <c r="E74" s="265">
        <v>3100</v>
      </c>
      <c r="F74" s="265">
        <v>3100</v>
      </c>
      <c r="G74" s="265">
        <v>3100</v>
      </c>
      <c r="H74" s="265"/>
      <c r="I74" s="265"/>
      <c r="J74" s="265"/>
      <c r="K74" s="265"/>
      <c r="L74" s="414">
        <f t="shared" si="14"/>
        <v>1</v>
      </c>
    </row>
    <row r="75" spans="1:12" s="50" customFormat="1" ht="12.75">
      <c r="A75" s="299" t="s">
        <v>219</v>
      </c>
      <c r="B75" s="29"/>
      <c r="C75" s="29"/>
      <c r="D75" s="29" t="s">
        <v>116</v>
      </c>
      <c r="E75" s="26">
        <v>2000</v>
      </c>
      <c r="F75" s="269">
        <v>2000</v>
      </c>
      <c r="G75" s="47">
        <v>2000</v>
      </c>
      <c r="H75" s="26"/>
      <c r="I75" s="26"/>
      <c r="J75" s="26"/>
      <c r="K75" s="26"/>
      <c r="L75" s="207">
        <f t="shared" si="14"/>
        <v>1</v>
      </c>
    </row>
    <row r="76" spans="1:12" s="50" customFormat="1" ht="13.5" thickBot="1">
      <c r="A76" s="302" t="s">
        <v>42</v>
      </c>
      <c r="B76" s="46"/>
      <c r="C76" s="46"/>
      <c r="D76" s="46" t="s">
        <v>113</v>
      </c>
      <c r="E76" s="47">
        <v>4000</v>
      </c>
      <c r="F76" s="186">
        <v>4000</v>
      </c>
      <c r="G76" s="47">
        <v>4000</v>
      </c>
      <c r="H76" s="47"/>
      <c r="I76" s="47">
        <v>4000</v>
      </c>
      <c r="J76" s="47"/>
      <c r="K76" s="47"/>
      <c r="L76" s="206">
        <f>F76/E76</f>
        <v>1</v>
      </c>
    </row>
    <row r="77" spans="1:12" s="15" customFormat="1" ht="15" customHeight="1" thickBot="1">
      <c r="A77" s="303" t="s">
        <v>101</v>
      </c>
      <c r="B77" s="73" t="s">
        <v>53</v>
      </c>
      <c r="C77" s="68"/>
      <c r="D77" s="68"/>
      <c r="E77" s="69">
        <f aca="true" t="shared" si="18" ref="E77:K77">SUM(E78+E92+E97+E116+E118)</f>
        <v>2678140</v>
      </c>
      <c r="F77" s="69">
        <f t="shared" si="18"/>
        <v>2717007</v>
      </c>
      <c r="G77" s="69">
        <f t="shared" si="18"/>
        <v>2702007</v>
      </c>
      <c r="H77" s="69">
        <f t="shared" si="18"/>
        <v>1889800</v>
      </c>
      <c r="I77" s="69">
        <f t="shared" si="18"/>
        <v>109703</v>
      </c>
      <c r="J77" s="69">
        <f t="shared" si="18"/>
        <v>0</v>
      </c>
      <c r="K77" s="69">
        <f t="shared" si="18"/>
        <v>15000</v>
      </c>
      <c r="L77" s="142">
        <f t="shared" si="14"/>
        <v>1.0145126841763312</v>
      </c>
    </row>
    <row r="78" spans="1:12" s="13" customFormat="1" ht="12.75">
      <c r="A78" s="55" t="s">
        <v>54</v>
      </c>
      <c r="B78" s="27"/>
      <c r="C78" s="27" t="s">
        <v>55</v>
      </c>
      <c r="D78" s="27"/>
      <c r="E78" s="56">
        <f>SUM(E80+E81+E82+E83+E84+E86+E87+E88)</f>
        <v>278903</v>
      </c>
      <c r="F78" s="56">
        <f aca="true" t="shared" si="19" ref="F78:K78">SUM(F79:F88)</f>
        <v>288850</v>
      </c>
      <c r="G78" s="56">
        <f t="shared" si="19"/>
        <v>288850</v>
      </c>
      <c r="H78" s="56">
        <f t="shared" si="19"/>
        <v>263400</v>
      </c>
      <c r="I78" s="56">
        <f t="shared" si="19"/>
        <v>109703</v>
      </c>
      <c r="J78" s="56">
        <f t="shared" si="19"/>
        <v>0</v>
      </c>
      <c r="K78" s="56">
        <f t="shared" si="19"/>
        <v>0</v>
      </c>
      <c r="L78" s="149">
        <f t="shared" si="14"/>
        <v>1.035664729314493</v>
      </c>
    </row>
    <row r="79" spans="1:12" s="268" customFormat="1" ht="12.75">
      <c r="A79" s="298" t="s">
        <v>261</v>
      </c>
      <c r="B79" s="264"/>
      <c r="C79" s="264"/>
      <c r="D79" s="264" t="s">
        <v>131</v>
      </c>
      <c r="E79" s="265">
        <v>0</v>
      </c>
      <c r="F79" s="265">
        <v>1500</v>
      </c>
      <c r="G79" s="265">
        <v>1500</v>
      </c>
      <c r="H79" s="265"/>
      <c r="I79" s="265"/>
      <c r="J79" s="265"/>
      <c r="K79" s="265"/>
      <c r="L79" s="147"/>
    </row>
    <row r="80" spans="1:12" ht="12.75">
      <c r="A80" s="219" t="s">
        <v>19</v>
      </c>
      <c r="B80" s="28"/>
      <c r="C80" s="28"/>
      <c r="D80" s="28" t="s">
        <v>120</v>
      </c>
      <c r="E80" s="18">
        <v>200000</v>
      </c>
      <c r="F80" s="18">
        <v>203000</v>
      </c>
      <c r="G80" s="18">
        <v>203000</v>
      </c>
      <c r="H80" s="18">
        <v>203000</v>
      </c>
      <c r="I80" s="18">
        <v>88113</v>
      </c>
      <c r="J80" s="18"/>
      <c r="K80" s="18"/>
      <c r="L80" s="147">
        <f t="shared" si="14"/>
        <v>1.015</v>
      </c>
    </row>
    <row r="81" spans="1:12" ht="12.75">
      <c r="A81" s="294" t="s">
        <v>20</v>
      </c>
      <c r="B81" s="28"/>
      <c r="C81" s="28"/>
      <c r="D81" s="28" t="s">
        <v>121</v>
      </c>
      <c r="E81" s="18">
        <v>14636</v>
      </c>
      <c r="F81" s="18">
        <v>17000</v>
      </c>
      <c r="G81" s="54">
        <v>17000</v>
      </c>
      <c r="H81" s="18">
        <v>17000</v>
      </c>
      <c r="I81" s="18"/>
      <c r="J81" s="18"/>
      <c r="K81" s="18"/>
      <c r="L81" s="147">
        <f t="shared" si="14"/>
        <v>1.161519540858158</v>
      </c>
    </row>
    <row r="82" spans="1:12" ht="12.75">
      <c r="A82" s="219" t="s">
        <v>17</v>
      </c>
      <c r="B82" s="28"/>
      <c r="C82" s="28"/>
      <c r="D82" s="28" t="s">
        <v>122</v>
      </c>
      <c r="E82" s="18">
        <v>37000</v>
      </c>
      <c r="F82" s="18">
        <v>38000</v>
      </c>
      <c r="G82" s="54">
        <v>38000</v>
      </c>
      <c r="H82" s="18">
        <v>38000</v>
      </c>
      <c r="I82" s="18">
        <v>18902</v>
      </c>
      <c r="J82" s="18"/>
      <c r="K82" s="18"/>
      <c r="L82" s="147">
        <f aca="true" t="shared" si="20" ref="L82:L88">F82/E82</f>
        <v>1.027027027027027</v>
      </c>
    </row>
    <row r="83" spans="1:12" ht="12.75">
      <c r="A83" s="219" t="s">
        <v>143</v>
      </c>
      <c r="B83" s="28"/>
      <c r="C83" s="28"/>
      <c r="D83" s="28" t="s">
        <v>123</v>
      </c>
      <c r="E83" s="18">
        <v>5300</v>
      </c>
      <c r="F83" s="18">
        <v>5400</v>
      </c>
      <c r="G83" s="54">
        <v>5400</v>
      </c>
      <c r="H83" s="18">
        <v>5400</v>
      </c>
      <c r="I83" s="18">
        <v>2688</v>
      </c>
      <c r="J83" s="18"/>
      <c r="K83" s="18"/>
      <c r="L83" s="147">
        <f t="shared" si="20"/>
        <v>1.0188679245283019</v>
      </c>
    </row>
    <row r="84" spans="1:12" ht="12.75">
      <c r="A84" s="219" t="s">
        <v>219</v>
      </c>
      <c r="B84" s="28"/>
      <c r="C84" s="28"/>
      <c r="D84" s="28" t="s">
        <v>116</v>
      </c>
      <c r="E84" s="18">
        <v>5000</v>
      </c>
      <c r="F84" s="18">
        <v>5000</v>
      </c>
      <c r="G84" s="54">
        <v>5000</v>
      </c>
      <c r="H84" s="18"/>
      <c r="I84" s="18"/>
      <c r="J84" s="18"/>
      <c r="K84" s="18"/>
      <c r="L84" s="147">
        <f t="shared" si="20"/>
        <v>1</v>
      </c>
    </row>
    <row r="85" spans="1:12" ht="12.75">
      <c r="A85" s="219" t="s">
        <v>263</v>
      </c>
      <c r="B85" s="28"/>
      <c r="C85" s="28"/>
      <c r="D85" s="28" t="s">
        <v>262</v>
      </c>
      <c r="E85" s="18">
        <v>0</v>
      </c>
      <c r="F85" s="18">
        <v>1850</v>
      </c>
      <c r="G85" s="54">
        <v>1850</v>
      </c>
      <c r="H85" s="18"/>
      <c r="I85" s="18"/>
      <c r="J85" s="18"/>
      <c r="K85" s="18"/>
      <c r="L85" s="147"/>
    </row>
    <row r="86" spans="1:12" ht="12.75">
      <c r="A86" s="219" t="s">
        <v>48</v>
      </c>
      <c r="B86" s="28"/>
      <c r="C86" s="28"/>
      <c r="D86" s="28" t="s">
        <v>117</v>
      </c>
      <c r="E86" s="18">
        <v>10000</v>
      </c>
      <c r="F86" s="18">
        <v>10000</v>
      </c>
      <c r="G86" s="54">
        <v>10000</v>
      </c>
      <c r="H86" s="18"/>
      <c r="I86" s="18"/>
      <c r="J86" s="18"/>
      <c r="K86" s="18"/>
      <c r="L86" s="147">
        <f t="shared" si="20"/>
        <v>1</v>
      </c>
    </row>
    <row r="87" spans="1:12" ht="12.75">
      <c r="A87" s="219" t="s">
        <v>21</v>
      </c>
      <c r="B87" s="28"/>
      <c r="C87" s="28"/>
      <c r="D87" s="28" t="s">
        <v>124</v>
      </c>
      <c r="E87" s="18">
        <v>3300</v>
      </c>
      <c r="F87" s="18">
        <v>3300</v>
      </c>
      <c r="G87" s="18">
        <v>3300</v>
      </c>
      <c r="H87" s="18"/>
      <c r="I87" s="18"/>
      <c r="J87" s="18"/>
      <c r="K87" s="18"/>
      <c r="L87" s="147">
        <f t="shared" si="20"/>
        <v>1</v>
      </c>
    </row>
    <row r="88" spans="1:12" ht="12.75" customHeight="1" thickBot="1">
      <c r="A88" s="300" t="s">
        <v>23</v>
      </c>
      <c r="B88" s="33"/>
      <c r="C88" s="33"/>
      <c r="D88" s="33" t="s">
        <v>125</v>
      </c>
      <c r="E88" s="24">
        <v>3667</v>
      </c>
      <c r="F88" s="24">
        <v>3800</v>
      </c>
      <c r="G88" s="24">
        <v>3800</v>
      </c>
      <c r="H88" s="24"/>
      <c r="I88" s="24"/>
      <c r="J88" s="24"/>
      <c r="K88" s="24"/>
      <c r="L88" s="183">
        <f t="shared" si="20"/>
        <v>1.0362694300518134</v>
      </c>
    </row>
    <row r="89" spans="1:12" ht="12.75" customHeight="1">
      <c r="A89" s="244"/>
      <c r="B89" s="112"/>
      <c r="C89" s="112"/>
      <c r="D89" s="112"/>
      <c r="E89" s="113"/>
      <c r="F89" s="113"/>
      <c r="G89" s="113"/>
      <c r="H89" s="113"/>
      <c r="I89" s="113"/>
      <c r="J89" s="113"/>
      <c r="K89" s="113"/>
      <c r="L89" s="180"/>
    </row>
    <row r="90" spans="1:12" ht="12.75" customHeight="1" thickBot="1">
      <c r="A90" s="245"/>
      <c r="B90" s="246"/>
      <c r="C90" s="246"/>
      <c r="D90" s="246"/>
      <c r="E90" s="247"/>
      <c r="F90" s="247"/>
      <c r="G90" s="247"/>
      <c r="H90" s="247"/>
      <c r="I90" s="247"/>
      <c r="J90" s="247"/>
      <c r="K90" s="247"/>
      <c r="L90" s="248"/>
    </row>
    <row r="91" spans="1:12" ht="15.75" thickBot="1">
      <c r="A91" s="293">
        <v>1</v>
      </c>
      <c r="B91" s="64">
        <v>2</v>
      </c>
      <c r="C91" s="64">
        <v>3</v>
      </c>
      <c r="D91" s="64">
        <v>4</v>
      </c>
      <c r="E91" s="64">
        <v>5</v>
      </c>
      <c r="F91" s="64">
        <v>6</v>
      </c>
      <c r="G91" s="64">
        <v>7</v>
      </c>
      <c r="H91" s="64">
        <v>8</v>
      </c>
      <c r="I91" s="64">
        <v>9</v>
      </c>
      <c r="J91" s="64">
        <v>10</v>
      </c>
      <c r="K91" s="65">
        <v>11</v>
      </c>
      <c r="L91" s="66">
        <v>12</v>
      </c>
    </row>
    <row r="92" spans="1:12" s="13" customFormat="1" ht="12.75">
      <c r="A92" s="57" t="s">
        <v>57</v>
      </c>
      <c r="B92" s="31"/>
      <c r="C92" s="31" t="s">
        <v>58</v>
      </c>
      <c r="D92" s="31"/>
      <c r="E92" s="58">
        <f>SUM(E93+E94+E95+E96)</f>
        <v>155600</v>
      </c>
      <c r="F92" s="58">
        <f aca="true" t="shared" si="21" ref="F92:K92">SUM(F93+F94+F95+F96)</f>
        <v>159100</v>
      </c>
      <c r="G92" s="58">
        <f t="shared" si="21"/>
        <v>159100</v>
      </c>
      <c r="H92" s="58">
        <f t="shared" si="21"/>
        <v>0</v>
      </c>
      <c r="I92" s="58">
        <f t="shared" si="21"/>
        <v>0</v>
      </c>
      <c r="J92" s="58">
        <f t="shared" si="21"/>
        <v>0</v>
      </c>
      <c r="K92" s="58">
        <f t="shared" si="21"/>
        <v>0</v>
      </c>
      <c r="L92" s="144">
        <f aca="true" t="shared" si="22" ref="L92:L106">F92/E92</f>
        <v>1.0224935732647815</v>
      </c>
    </row>
    <row r="93" spans="1:12" s="13" customFormat="1" ht="12.75">
      <c r="A93" s="292" t="s">
        <v>223</v>
      </c>
      <c r="B93" s="88"/>
      <c r="C93" s="88"/>
      <c r="D93" s="88" t="s">
        <v>118</v>
      </c>
      <c r="E93" s="89">
        <v>122000</v>
      </c>
      <c r="F93" s="89">
        <v>125000</v>
      </c>
      <c r="G93" s="118">
        <v>125000</v>
      </c>
      <c r="H93" s="89"/>
      <c r="I93" s="89"/>
      <c r="J93" s="89"/>
      <c r="K93" s="89"/>
      <c r="L93" s="144">
        <f t="shared" si="22"/>
        <v>1.0245901639344261</v>
      </c>
    </row>
    <row r="94" spans="1:12" s="13" customFormat="1" ht="12.75">
      <c r="A94" s="294" t="s">
        <v>219</v>
      </c>
      <c r="B94" s="44"/>
      <c r="C94" s="44"/>
      <c r="D94" s="44" t="s">
        <v>116</v>
      </c>
      <c r="E94" s="45">
        <v>13500</v>
      </c>
      <c r="F94" s="45">
        <v>14000</v>
      </c>
      <c r="G94" s="45">
        <v>14000</v>
      </c>
      <c r="H94" s="45"/>
      <c r="I94" s="45"/>
      <c r="J94" s="45"/>
      <c r="K94" s="45"/>
      <c r="L94" s="154">
        <f t="shared" si="22"/>
        <v>1.037037037037037</v>
      </c>
    </row>
    <row r="95" spans="1:12" ht="12.75">
      <c r="A95" s="294" t="s">
        <v>48</v>
      </c>
      <c r="B95" s="44"/>
      <c r="C95" s="44"/>
      <c r="D95" s="44" t="s">
        <v>117</v>
      </c>
      <c r="E95" s="45">
        <v>20000</v>
      </c>
      <c r="F95" s="45">
        <v>20000</v>
      </c>
      <c r="G95" s="45">
        <v>20000</v>
      </c>
      <c r="H95" s="45"/>
      <c r="I95" s="45"/>
      <c r="J95" s="45"/>
      <c r="K95" s="45"/>
      <c r="L95" s="154">
        <f t="shared" si="22"/>
        <v>1</v>
      </c>
    </row>
    <row r="96" spans="1:12" ht="12.75">
      <c r="A96" s="294" t="s">
        <v>21</v>
      </c>
      <c r="B96" s="44"/>
      <c r="C96" s="44"/>
      <c r="D96" s="44" t="s">
        <v>124</v>
      </c>
      <c r="E96" s="45">
        <v>100</v>
      </c>
      <c r="F96" s="45">
        <v>100</v>
      </c>
      <c r="G96" s="45">
        <v>100</v>
      </c>
      <c r="H96" s="279"/>
      <c r="I96" s="280"/>
      <c r="J96" s="45"/>
      <c r="K96" s="45"/>
      <c r="L96" s="154">
        <f t="shared" si="22"/>
        <v>1</v>
      </c>
    </row>
    <row r="97" spans="1:12" s="13" customFormat="1" ht="12.75">
      <c r="A97" s="332" t="s">
        <v>31</v>
      </c>
      <c r="B97" s="333"/>
      <c r="C97" s="333" t="s">
        <v>59</v>
      </c>
      <c r="D97" s="333"/>
      <c r="E97" s="334">
        <f aca="true" t="shared" si="23" ref="E97:K97">SUM(E98:E115)</f>
        <v>2169887</v>
      </c>
      <c r="F97" s="334">
        <f t="shared" si="23"/>
        <v>2194057</v>
      </c>
      <c r="G97" s="334">
        <f t="shared" si="23"/>
        <v>2179057</v>
      </c>
      <c r="H97" s="334">
        <f t="shared" si="23"/>
        <v>1626400</v>
      </c>
      <c r="I97" s="334">
        <f t="shared" si="23"/>
        <v>0</v>
      </c>
      <c r="J97" s="334">
        <f t="shared" si="23"/>
        <v>0</v>
      </c>
      <c r="K97" s="334">
        <f t="shared" si="23"/>
        <v>15000</v>
      </c>
      <c r="L97" s="335">
        <f t="shared" si="22"/>
        <v>1.0111388288883245</v>
      </c>
    </row>
    <row r="98" spans="1:12" s="268" customFormat="1" ht="12.75">
      <c r="A98" s="298" t="s">
        <v>261</v>
      </c>
      <c r="B98" s="264"/>
      <c r="C98" s="264"/>
      <c r="D98" s="264" t="s">
        <v>131</v>
      </c>
      <c r="E98" s="265">
        <v>0</v>
      </c>
      <c r="F98" s="265">
        <v>10000</v>
      </c>
      <c r="G98" s="265">
        <v>10000</v>
      </c>
      <c r="H98" s="265"/>
      <c r="I98" s="265"/>
      <c r="J98" s="265"/>
      <c r="K98" s="265"/>
      <c r="L98" s="267"/>
    </row>
    <row r="99" spans="1:12" s="13" customFormat="1" ht="12.75">
      <c r="A99" s="299" t="s">
        <v>19</v>
      </c>
      <c r="B99" s="29"/>
      <c r="C99" s="29"/>
      <c r="D99" s="29" t="s">
        <v>120</v>
      </c>
      <c r="E99" s="26">
        <v>1220000</v>
      </c>
      <c r="F99" s="427">
        <v>1240000</v>
      </c>
      <c r="G99" s="427">
        <v>1240000</v>
      </c>
      <c r="H99" s="427">
        <v>1240000</v>
      </c>
      <c r="I99" s="26"/>
      <c r="J99" s="26"/>
      <c r="K99" s="26"/>
      <c r="L99" s="153">
        <f>F99/E99</f>
        <v>1.0163934426229508</v>
      </c>
    </row>
    <row r="100" spans="1:12" s="13" customFormat="1" ht="12.75">
      <c r="A100" s="299" t="s">
        <v>20</v>
      </c>
      <c r="B100" s="29"/>
      <c r="C100" s="29"/>
      <c r="D100" s="29" t="s">
        <v>121</v>
      </c>
      <c r="E100" s="26">
        <v>80863</v>
      </c>
      <c r="F100" s="26">
        <v>103700</v>
      </c>
      <c r="G100" s="26">
        <v>103700</v>
      </c>
      <c r="H100" s="26">
        <v>103700</v>
      </c>
      <c r="I100" s="26"/>
      <c r="J100" s="26"/>
      <c r="K100" s="26"/>
      <c r="L100" s="153">
        <f t="shared" si="22"/>
        <v>1.2824159380680904</v>
      </c>
    </row>
    <row r="101" spans="1:12" s="13" customFormat="1" ht="12.75">
      <c r="A101" s="294" t="s">
        <v>17</v>
      </c>
      <c r="B101" s="44"/>
      <c r="C101" s="44"/>
      <c r="D101" s="44" t="s">
        <v>122</v>
      </c>
      <c r="E101" s="45">
        <v>220700</v>
      </c>
      <c r="F101" s="45">
        <v>236700</v>
      </c>
      <c r="G101" s="45">
        <v>236700</v>
      </c>
      <c r="H101" s="45">
        <v>236700</v>
      </c>
      <c r="I101" s="45"/>
      <c r="J101" s="45"/>
      <c r="K101" s="45"/>
      <c r="L101" s="154">
        <f t="shared" si="22"/>
        <v>1.0724966017217943</v>
      </c>
    </row>
    <row r="102" spans="1:12" s="13" customFormat="1" ht="12.75">
      <c r="A102" s="295" t="s">
        <v>143</v>
      </c>
      <c r="B102" s="78"/>
      <c r="C102" s="78"/>
      <c r="D102" s="78" t="s">
        <v>123</v>
      </c>
      <c r="E102" s="79">
        <v>31400</v>
      </c>
      <c r="F102" s="79">
        <v>34000</v>
      </c>
      <c r="G102" s="79">
        <v>34000</v>
      </c>
      <c r="H102" s="79">
        <v>34000</v>
      </c>
      <c r="I102" s="79"/>
      <c r="J102" s="79"/>
      <c r="K102" s="79"/>
      <c r="L102" s="155">
        <f t="shared" si="22"/>
        <v>1.0828025477707006</v>
      </c>
    </row>
    <row r="103" spans="1:12" s="13" customFormat="1" ht="12.75">
      <c r="A103" s="295" t="s">
        <v>201</v>
      </c>
      <c r="B103" s="78"/>
      <c r="C103" s="78"/>
      <c r="D103" s="78" t="s">
        <v>199</v>
      </c>
      <c r="E103" s="79">
        <v>10000</v>
      </c>
      <c r="F103" s="79">
        <v>12000</v>
      </c>
      <c r="G103" s="47">
        <v>12000</v>
      </c>
      <c r="H103" s="79">
        <v>12000</v>
      </c>
      <c r="I103" s="79"/>
      <c r="J103" s="79"/>
      <c r="K103" s="79"/>
      <c r="L103" s="163">
        <f t="shared" si="22"/>
        <v>1.2</v>
      </c>
    </row>
    <row r="104" spans="1:12" s="13" customFormat="1" ht="12.75">
      <c r="A104" s="295" t="s">
        <v>219</v>
      </c>
      <c r="B104" s="78"/>
      <c r="C104" s="78"/>
      <c r="D104" s="78" t="s">
        <v>116</v>
      </c>
      <c r="E104" s="79">
        <v>145000</v>
      </c>
      <c r="F104" s="79">
        <v>140000</v>
      </c>
      <c r="G104" s="26">
        <v>140000</v>
      </c>
      <c r="H104" s="79"/>
      <c r="I104" s="79"/>
      <c r="J104" s="79"/>
      <c r="K104" s="79"/>
      <c r="L104" s="153">
        <f t="shared" si="22"/>
        <v>0.9655172413793104</v>
      </c>
    </row>
    <row r="105" spans="1:12" s="13" customFormat="1" ht="12.75">
      <c r="A105" s="294" t="s">
        <v>56</v>
      </c>
      <c r="B105" s="44"/>
      <c r="C105" s="44"/>
      <c r="D105" s="44" t="s">
        <v>126</v>
      </c>
      <c r="E105" s="45">
        <v>34000</v>
      </c>
      <c r="F105" s="45">
        <v>36000</v>
      </c>
      <c r="G105" s="26">
        <v>36000</v>
      </c>
      <c r="H105" s="45"/>
      <c r="I105" s="45"/>
      <c r="J105" s="45"/>
      <c r="K105" s="45"/>
      <c r="L105" s="153">
        <f t="shared" si="22"/>
        <v>1.0588235294117647</v>
      </c>
    </row>
    <row r="106" spans="1:12" s="13" customFormat="1" ht="12.75">
      <c r="A106" s="295" t="s">
        <v>42</v>
      </c>
      <c r="B106" s="78"/>
      <c r="C106" s="78"/>
      <c r="D106" s="78" t="s">
        <v>113</v>
      </c>
      <c r="E106" s="79">
        <v>16699</v>
      </c>
      <c r="F106" s="79">
        <v>14000</v>
      </c>
      <c r="G106" s="79">
        <v>14000</v>
      </c>
      <c r="H106" s="79"/>
      <c r="I106" s="79"/>
      <c r="J106" s="79"/>
      <c r="K106" s="79"/>
      <c r="L106" s="177">
        <f t="shared" si="22"/>
        <v>0.8383735553027127</v>
      </c>
    </row>
    <row r="107" spans="1:12" s="13" customFormat="1" ht="12.75">
      <c r="A107" s="295" t="s">
        <v>263</v>
      </c>
      <c r="B107" s="78"/>
      <c r="C107" s="78"/>
      <c r="D107" s="78" t="s">
        <v>262</v>
      </c>
      <c r="E107" s="79">
        <v>0</v>
      </c>
      <c r="F107" s="79">
        <v>11100</v>
      </c>
      <c r="G107" s="79">
        <v>11100</v>
      </c>
      <c r="H107" s="79"/>
      <c r="I107" s="79"/>
      <c r="J107" s="79"/>
      <c r="K107" s="79"/>
      <c r="L107" s="155"/>
    </row>
    <row r="108" spans="1:12" s="13" customFormat="1" ht="12.75">
      <c r="A108" s="295" t="s">
        <v>48</v>
      </c>
      <c r="B108" s="78"/>
      <c r="C108" s="78"/>
      <c r="D108" s="78" t="s">
        <v>117</v>
      </c>
      <c r="E108" s="79">
        <v>286000</v>
      </c>
      <c r="F108" s="79">
        <v>250000</v>
      </c>
      <c r="G108" s="79">
        <v>250000</v>
      </c>
      <c r="H108" s="79"/>
      <c r="I108" s="79"/>
      <c r="J108" s="79"/>
      <c r="K108" s="79"/>
      <c r="L108" s="155">
        <f aca="true" t="shared" si="24" ref="L108:L119">F108/E108</f>
        <v>0.8741258741258742</v>
      </c>
    </row>
    <row r="109" spans="1:12" s="13" customFormat="1" ht="12.75">
      <c r="A109" s="295" t="s">
        <v>203</v>
      </c>
      <c r="B109" s="78"/>
      <c r="C109" s="78"/>
      <c r="D109" s="78" t="s">
        <v>202</v>
      </c>
      <c r="E109" s="79">
        <v>5000</v>
      </c>
      <c r="F109" s="79">
        <v>5057</v>
      </c>
      <c r="G109" s="79">
        <v>5057</v>
      </c>
      <c r="H109" s="79"/>
      <c r="I109" s="79"/>
      <c r="J109" s="79"/>
      <c r="K109" s="79"/>
      <c r="L109" s="155">
        <f t="shared" si="24"/>
        <v>1.0114</v>
      </c>
    </row>
    <row r="110" spans="1:12" s="13" customFormat="1" ht="12.75">
      <c r="A110" s="294" t="s">
        <v>21</v>
      </c>
      <c r="B110" s="44"/>
      <c r="C110" s="44"/>
      <c r="D110" s="44" t="s">
        <v>124</v>
      </c>
      <c r="E110" s="45">
        <v>37000</v>
      </c>
      <c r="F110" s="45">
        <v>37000</v>
      </c>
      <c r="G110" s="45">
        <v>37000</v>
      </c>
      <c r="H110" s="45"/>
      <c r="I110" s="45"/>
      <c r="J110" s="45"/>
      <c r="K110" s="45"/>
      <c r="L110" s="154">
        <f t="shared" si="24"/>
        <v>1</v>
      </c>
    </row>
    <row r="111" spans="1:12" s="13" customFormat="1" ht="12.75">
      <c r="A111" s="294" t="s">
        <v>224</v>
      </c>
      <c r="B111" s="44"/>
      <c r="C111" s="44"/>
      <c r="D111" s="44" t="s">
        <v>127</v>
      </c>
      <c r="E111" s="129">
        <v>1500</v>
      </c>
      <c r="F111" s="45">
        <v>1500</v>
      </c>
      <c r="G111" s="79">
        <v>1500</v>
      </c>
      <c r="H111" s="45"/>
      <c r="I111" s="45"/>
      <c r="J111" s="45"/>
      <c r="K111" s="45"/>
      <c r="L111" s="154">
        <f t="shared" si="24"/>
        <v>1</v>
      </c>
    </row>
    <row r="112" spans="1:12" s="13" customFormat="1" ht="12.75">
      <c r="A112" s="299" t="s">
        <v>61</v>
      </c>
      <c r="B112" s="29"/>
      <c r="C112" s="29"/>
      <c r="D112" s="29" t="s">
        <v>128</v>
      </c>
      <c r="E112" s="26">
        <v>21000</v>
      </c>
      <c r="F112" s="26">
        <v>21000</v>
      </c>
      <c r="G112" s="79">
        <v>21000</v>
      </c>
      <c r="H112" s="26"/>
      <c r="I112" s="26"/>
      <c r="J112" s="26"/>
      <c r="K112" s="26"/>
      <c r="L112" s="154">
        <f t="shared" si="24"/>
        <v>1</v>
      </c>
    </row>
    <row r="113" spans="1:12" ht="12.75">
      <c r="A113" s="294" t="s">
        <v>23</v>
      </c>
      <c r="B113" s="44"/>
      <c r="C113" s="44"/>
      <c r="D113" s="81" t="s">
        <v>125</v>
      </c>
      <c r="E113" s="45">
        <v>25725</v>
      </c>
      <c r="F113" s="45">
        <v>27000</v>
      </c>
      <c r="G113" s="79">
        <v>27000</v>
      </c>
      <c r="H113" s="45"/>
      <c r="I113" s="45"/>
      <c r="J113" s="45"/>
      <c r="K113" s="45"/>
      <c r="L113" s="154">
        <f t="shared" si="24"/>
        <v>1.0495626822157433</v>
      </c>
    </row>
    <row r="114" spans="1:12" ht="12.75">
      <c r="A114" s="302" t="s">
        <v>216</v>
      </c>
      <c r="B114" s="46"/>
      <c r="C114" s="46"/>
      <c r="D114" s="134" t="s">
        <v>114</v>
      </c>
      <c r="E114" s="47">
        <v>20000</v>
      </c>
      <c r="F114" s="47">
        <v>0</v>
      </c>
      <c r="G114" s="45">
        <v>0</v>
      </c>
      <c r="H114" s="47"/>
      <c r="I114" s="47"/>
      <c r="J114" s="47"/>
      <c r="K114" s="47">
        <v>0</v>
      </c>
      <c r="L114" s="155"/>
    </row>
    <row r="115" spans="1:12" ht="12.75">
      <c r="A115" s="297" t="s">
        <v>62</v>
      </c>
      <c r="B115" s="30"/>
      <c r="C115" s="30"/>
      <c r="D115" s="173" t="s">
        <v>129</v>
      </c>
      <c r="E115" s="20">
        <v>15000</v>
      </c>
      <c r="F115" s="20">
        <v>15000</v>
      </c>
      <c r="G115" s="20">
        <v>0</v>
      </c>
      <c r="H115" s="20"/>
      <c r="I115" s="20"/>
      <c r="J115" s="20"/>
      <c r="K115" s="20">
        <v>15000</v>
      </c>
      <c r="L115" s="167">
        <f t="shared" si="24"/>
        <v>1</v>
      </c>
    </row>
    <row r="116" spans="1:12" s="209" customFormat="1" ht="12.75">
      <c r="A116" s="312" t="s">
        <v>284</v>
      </c>
      <c r="B116" s="250"/>
      <c r="C116" s="250" t="s">
        <v>283</v>
      </c>
      <c r="D116" s="341"/>
      <c r="E116" s="251">
        <f>SUM(E117)</f>
        <v>0</v>
      </c>
      <c r="F116" s="251">
        <f aca="true" t="shared" si="25" ref="F116:K116">SUM(F117)</f>
        <v>60000</v>
      </c>
      <c r="G116" s="251">
        <f t="shared" si="25"/>
        <v>60000</v>
      </c>
      <c r="H116" s="251">
        <f t="shared" si="25"/>
        <v>0</v>
      </c>
      <c r="I116" s="251">
        <f t="shared" si="25"/>
        <v>0</v>
      </c>
      <c r="J116" s="251">
        <f t="shared" si="25"/>
        <v>0</v>
      </c>
      <c r="K116" s="251">
        <f t="shared" si="25"/>
        <v>0</v>
      </c>
      <c r="L116" s="167"/>
    </row>
    <row r="117" spans="1:12" ht="12.75">
      <c r="A117" s="219" t="s">
        <v>48</v>
      </c>
      <c r="B117" s="28"/>
      <c r="C117" s="28"/>
      <c r="D117" s="28" t="s">
        <v>117</v>
      </c>
      <c r="E117" s="18">
        <v>0</v>
      </c>
      <c r="F117" s="18">
        <v>60000</v>
      </c>
      <c r="G117" s="26">
        <v>60000</v>
      </c>
      <c r="H117" s="18"/>
      <c r="I117" s="18"/>
      <c r="J117" s="18"/>
      <c r="K117" s="18"/>
      <c r="L117" s="233"/>
    </row>
    <row r="118" spans="1:12" ht="12.75">
      <c r="A118" s="57" t="s">
        <v>26</v>
      </c>
      <c r="B118" s="31"/>
      <c r="C118" s="31" t="s">
        <v>63</v>
      </c>
      <c r="D118" s="80"/>
      <c r="E118" s="58">
        <f aca="true" t="shared" si="26" ref="E118:K118">SUM(E119:E120)</f>
        <v>73750</v>
      </c>
      <c r="F118" s="58">
        <f t="shared" si="26"/>
        <v>15000</v>
      </c>
      <c r="G118" s="58">
        <f t="shared" si="26"/>
        <v>15000</v>
      </c>
      <c r="H118" s="58">
        <f t="shared" si="26"/>
        <v>0</v>
      </c>
      <c r="I118" s="58">
        <f t="shared" si="26"/>
        <v>0</v>
      </c>
      <c r="J118" s="58">
        <f t="shared" si="26"/>
        <v>0</v>
      </c>
      <c r="K118" s="58">
        <f t="shared" si="26"/>
        <v>0</v>
      </c>
      <c r="L118" s="152">
        <f t="shared" si="24"/>
        <v>0.2033898305084746</v>
      </c>
    </row>
    <row r="119" spans="1:12" ht="12.75">
      <c r="A119" s="294" t="s">
        <v>225</v>
      </c>
      <c r="B119" s="44"/>
      <c r="C119" s="44"/>
      <c r="D119" s="44" t="s">
        <v>162</v>
      </c>
      <c r="E119" s="45">
        <v>13750</v>
      </c>
      <c r="F119" s="45">
        <v>15000</v>
      </c>
      <c r="G119" s="26">
        <v>15000</v>
      </c>
      <c r="H119" s="45"/>
      <c r="I119" s="45"/>
      <c r="J119" s="45"/>
      <c r="K119" s="45"/>
      <c r="L119" s="154">
        <f t="shared" si="24"/>
        <v>1.0909090909090908</v>
      </c>
    </row>
    <row r="120" spans="1:12" ht="13.5" thickBot="1">
      <c r="A120" s="219" t="s">
        <v>48</v>
      </c>
      <c r="B120" s="28"/>
      <c r="C120" s="28"/>
      <c r="D120" s="28" t="s">
        <v>117</v>
      </c>
      <c r="E120" s="18">
        <v>60000</v>
      </c>
      <c r="F120" s="18">
        <v>0</v>
      </c>
      <c r="G120" s="26">
        <v>0</v>
      </c>
      <c r="H120" s="18"/>
      <c r="I120" s="18"/>
      <c r="J120" s="18"/>
      <c r="K120" s="18"/>
      <c r="L120" s="233"/>
    </row>
    <row r="121" spans="1:12" s="15" customFormat="1" ht="15.75" thickBot="1">
      <c r="A121" s="303" t="s">
        <v>226</v>
      </c>
      <c r="B121" s="73" t="s">
        <v>164</v>
      </c>
      <c r="C121" s="68"/>
      <c r="D121" s="68"/>
      <c r="E121" s="69">
        <f>SUM(E122+E127+E140)</f>
        <v>62385</v>
      </c>
      <c r="F121" s="69">
        <f aca="true" t="shared" si="27" ref="F121:K121">SUM(F122+F127+F140)</f>
        <v>1812</v>
      </c>
      <c r="G121" s="69">
        <f t="shared" si="27"/>
        <v>1812</v>
      </c>
      <c r="H121" s="69">
        <f t="shared" si="27"/>
        <v>1812</v>
      </c>
      <c r="I121" s="69">
        <f t="shared" si="27"/>
        <v>1812</v>
      </c>
      <c r="J121" s="69">
        <f t="shared" si="27"/>
        <v>0</v>
      </c>
      <c r="K121" s="69">
        <f t="shared" si="27"/>
        <v>0</v>
      </c>
      <c r="L121" s="142">
        <f>F121/E121</f>
        <v>0.029045443616253906</v>
      </c>
    </row>
    <row r="122" spans="1:12" s="13" customFormat="1" ht="12.75">
      <c r="A122" s="55" t="s">
        <v>227</v>
      </c>
      <c r="B122" s="27"/>
      <c r="C122" s="27" t="s">
        <v>65</v>
      </c>
      <c r="D122" s="27"/>
      <c r="E122" s="56">
        <f>SUM(E123:E126)</f>
        <v>1744</v>
      </c>
      <c r="F122" s="56">
        <f aca="true" t="shared" si="28" ref="F122:K122">SUM(F123:F126)</f>
        <v>1812</v>
      </c>
      <c r="G122" s="56">
        <f t="shared" si="28"/>
        <v>1812</v>
      </c>
      <c r="H122" s="56">
        <f t="shared" si="28"/>
        <v>1812</v>
      </c>
      <c r="I122" s="56">
        <f t="shared" si="28"/>
        <v>1812</v>
      </c>
      <c r="J122" s="56">
        <f t="shared" si="28"/>
        <v>0</v>
      </c>
      <c r="K122" s="56">
        <f t="shared" si="28"/>
        <v>0</v>
      </c>
      <c r="L122" s="149">
        <f>F122/E122</f>
        <v>1.0389908256880733</v>
      </c>
    </row>
    <row r="123" spans="1:12" ht="12.75">
      <c r="A123" s="308" t="s">
        <v>264</v>
      </c>
      <c r="B123" s="75"/>
      <c r="C123" s="75"/>
      <c r="D123" s="75" t="s">
        <v>120</v>
      </c>
      <c r="E123" s="76">
        <v>0</v>
      </c>
      <c r="F123" s="76">
        <v>1443</v>
      </c>
      <c r="G123" s="76">
        <v>1443</v>
      </c>
      <c r="H123" s="76">
        <v>1443</v>
      </c>
      <c r="I123" s="76">
        <v>1443</v>
      </c>
      <c r="J123" s="76"/>
      <c r="K123" s="76"/>
      <c r="L123" s="165"/>
    </row>
    <row r="124" spans="1:12" ht="12.75">
      <c r="A124" s="219" t="s">
        <v>195</v>
      </c>
      <c r="B124" s="28"/>
      <c r="C124" s="28"/>
      <c r="D124" s="82" t="s">
        <v>122</v>
      </c>
      <c r="E124" s="18">
        <v>0</v>
      </c>
      <c r="F124" s="18">
        <v>323</v>
      </c>
      <c r="G124" s="18">
        <v>323</v>
      </c>
      <c r="H124" s="18">
        <v>323</v>
      </c>
      <c r="I124" s="18">
        <v>323</v>
      </c>
      <c r="J124" s="18"/>
      <c r="K124" s="18"/>
      <c r="L124" s="147"/>
    </row>
    <row r="125" spans="1:12" ht="12.75">
      <c r="A125" s="219" t="s">
        <v>143</v>
      </c>
      <c r="B125" s="28"/>
      <c r="C125" s="28"/>
      <c r="D125" s="82" t="s">
        <v>123</v>
      </c>
      <c r="E125" s="18">
        <v>0</v>
      </c>
      <c r="F125" s="18">
        <v>46</v>
      </c>
      <c r="G125" s="18">
        <v>46</v>
      </c>
      <c r="H125" s="18">
        <v>46</v>
      </c>
      <c r="I125" s="18">
        <v>46</v>
      </c>
      <c r="J125" s="18"/>
      <c r="K125" s="18"/>
      <c r="L125" s="147"/>
    </row>
    <row r="126" spans="1:12" ht="12.75">
      <c r="A126" s="297" t="s">
        <v>265</v>
      </c>
      <c r="B126" s="30"/>
      <c r="C126" s="30"/>
      <c r="D126" s="173" t="s">
        <v>199</v>
      </c>
      <c r="E126" s="20">
        <v>1744</v>
      </c>
      <c r="F126" s="20">
        <v>0</v>
      </c>
      <c r="G126" s="20">
        <v>0</v>
      </c>
      <c r="H126" s="20">
        <v>0</v>
      </c>
      <c r="I126" s="20"/>
      <c r="J126" s="20"/>
      <c r="K126" s="20"/>
      <c r="L126" s="151"/>
    </row>
    <row r="127" spans="1:12" s="13" customFormat="1" ht="12.75">
      <c r="A127" s="376" t="s">
        <v>267</v>
      </c>
      <c r="B127" s="377"/>
      <c r="C127" s="377" t="s">
        <v>266</v>
      </c>
      <c r="D127" s="378"/>
      <c r="E127" s="379">
        <f>SUM(E128+E129+E130+E131+E136+E137+E138+E139)</f>
        <v>37845</v>
      </c>
      <c r="F127" s="379">
        <f aca="true" t="shared" si="29" ref="F127:K127">SUM(F128+F129+F130+F131+F136+F137+F138+F139)</f>
        <v>0</v>
      </c>
      <c r="G127" s="379">
        <f t="shared" si="29"/>
        <v>0</v>
      </c>
      <c r="H127" s="379">
        <f t="shared" si="29"/>
        <v>0</v>
      </c>
      <c r="I127" s="379">
        <f t="shared" si="29"/>
        <v>0</v>
      </c>
      <c r="J127" s="379">
        <f t="shared" si="29"/>
        <v>0</v>
      </c>
      <c r="K127" s="379">
        <f t="shared" si="29"/>
        <v>0</v>
      </c>
      <c r="L127" s="380"/>
    </row>
    <row r="128" spans="1:12" s="13" customFormat="1" ht="12.75">
      <c r="A128" s="254" t="s">
        <v>223</v>
      </c>
      <c r="B128" s="337"/>
      <c r="C128" s="337"/>
      <c r="D128" s="338" t="s">
        <v>118</v>
      </c>
      <c r="E128" s="339">
        <v>22500</v>
      </c>
      <c r="F128" s="339">
        <v>0</v>
      </c>
      <c r="G128" s="339">
        <v>0</v>
      </c>
      <c r="H128" s="339">
        <v>0</v>
      </c>
      <c r="I128" s="339">
        <v>0</v>
      </c>
      <c r="J128" s="339">
        <v>0</v>
      </c>
      <c r="K128" s="339">
        <v>0</v>
      </c>
      <c r="L128" s="340"/>
    </row>
    <row r="129" spans="1:12" s="13" customFormat="1" ht="12.75">
      <c r="A129" s="254" t="s">
        <v>19</v>
      </c>
      <c r="B129" s="28"/>
      <c r="C129" s="28"/>
      <c r="D129" s="82" t="s">
        <v>120</v>
      </c>
      <c r="E129" s="18">
        <v>5180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47"/>
    </row>
    <row r="130" spans="1:12" s="13" customFormat="1" ht="12.75">
      <c r="A130" s="254" t="s">
        <v>195</v>
      </c>
      <c r="B130" s="28"/>
      <c r="C130" s="28"/>
      <c r="D130" s="82" t="s">
        <v>122</v>
      </c>
      <c r="E130" s="18">
        <v>1151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47"/>
    </row>
    <row r="131" spans="1:12" s="13" customFormat="1" ht="13.5" thickBot="1">
      <c r="A131" s="300" t="s">
        <v>143</v>
      </c>
      <c r="B131" s="33"/>
      <c r="C131" s="33"/>
      <c r="D131" s="381" t="s">
        <v>123</v>
      </c>
      <c r="E131" s="24">
        <v>164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183"/>
    </row>
    <row r="132" spans="1:12" s="13" customFormat="1" ht="12.75">
      <c r="A132" s="244"/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80"/>
    </row>
    <row r="133" spans="1:12" s="13" customFormat="1" ht="12.75">
      <c r="A133" s="392"/>
      <c r="B133" s="393"/>
      <c r="C133" s="393"/>
      <c r="D133" s="393"/>
      <c r="E133" s="394"/>
      <c r="F133" s="394"/>
      <c r="G133" s="394"/>
      <c r="H133" s="394"/>
      <c r="I133" s="394"/>
      <c r="J133" s="394"/>
      <c r="K133" s="394"/>
      <c r="L133" s="420"/>
    </row>
    <row r="134" spans="1:12" s="13" customFormat="1" ht="13.5" thickBot="1">
      <c r="A134" s="351"/>
      <c r="B134" s="372"/>
      <c r="C134" s="372"/>
      <c r="D134" s="372"/>
      <c r="E134" s="373"/>
      <c r="F134" s="373"/>
      <c r="G134" s="247"/>
      <c r="H134" s="373"/>
      <c r="I134" s="373"/>
      <c r="J134" s="373"/>
      <c r="K134" s="373"/>
      <c r="L134" s="375"/>
    </row>
    <row r="135" spans="1:12" ht="15.75" thickBot="1">
      <c r="A135" s="63">
        <v>1</v>
      </c>
      <c r="B135" s="64">
        <v>2</v>
      </c>
      <c r="C135" s="64">
        <v>3</v>
      </c>
      <c r="D135" s="64">
        <v>4</v>
      </c>
      <c r="E135" s="64">
        <v>5</v>
      </c>
      <c r="F135" s="64">
        <v>6</v>
      </c>
      <c r="G135" s="287">
        <v>7</v>
      </c>
      <c r="H135" s="64">
        <v>8</v>
      </c>
      <c r="I135" s="64">
        <v>9</v>
      </c>
      <c r="J135" s="64">
        <v>10</v>
      </c>
      <c r="K135" s="65">
        <v>11</v>
      </c>
      <c r="L135" s="66">
        <v>12</v>
      </c>
    </row>
    <row r="136" spans="1:12" s="13" customFormat="1" ht="12.75">
      <c r="A136" s="254" t="s">
        <v>200</v>
      </c>
      <c r="B136" s="28"/>
      <c r="C136" s="28"/>
      <c r="D136" s="82" t="s">
        <v>199</v>
      </c>
      <c r="E136" s="18">
        <v>2400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47"/>
    </row>
    <row r="137" spans="1:12" s="13" customFormat="1" ht="12.75">
      <c r="A137" s="219" t="s">
        <v>219</v>
      </c>
      <c r="B137" s="28"/>
      <c r="C137" s="28"/>
      <c r="D137" s="82" t="s">
        <v>116</v>
      </c>
      <c r="E137" s="126">
        <v>4676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56"/>
    </row>
    <row r="138" spans="1:12" s="13" customFormat="1" ht="12.75">
      <c r="A138" s="219" t="s">
        <v>48</v>
      </c>
      <c r="B138" s="28"/>
      <c r="C138" s="28"/>
      <c r="D138" s="82" t="s">
        <v>117</v>
      </c>
      <c r="E138" s="18">
        <v>1005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56"/>
    </row>
    <row r="139" spans="1:12" s="13" customFormat="1" ht="13.5" customHeight="1" thickBot="1">
      <c r="A139" s="300" t="s">
        <v>60</v>
      </c>
      <c r="B139" s="30"/>
      <c r="C139" s="30"/>
      <c r="D139" s="173" t="s">
        <v>124</v>
      </c>
      <c r="E139" s="20">
        <v>769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336"/>
    </row>
    <row r="140" spans="1:12" s="209" customFormat="1" ht="13.5" customHeight="1">
      <c r="A140" s="342" t="s">
        <v>269</v>
      </c>
      <c r="B140" s="250"/>
      <c r="C140" s="250" t="s">
        <v>268</v>
      </c>
      <c r="D140" s="341"/>
      <c r="E140" s="251">
        <f>SUM(E141:E148)</f>
        <v>22796</v>
      </c>
      <c r="F140" s="251">
        <f aca="true" t="shared" si="30" ref="F140:K140">SUM(F141:F148)</f>
        <v>0</v>
      </c>
      <c r="G140" s="251">
        <f t="shared" si="30"/>
        <v>0</v>
      </c>
      <c r="H140" s="251">
        <f t="shared" si="30"/>
        <v>0</v>
      </c>
      <c r="I140" s="251">
        <f t="shared" si="30"/>
        <v>0</v>
      </c>
      <c r="J140" s="251">
        <f t="shared" si="30"/>
        <v>0</v>
      </c>
      <c r="K140" s="251">
        <f t="shared" si="30"/>
        <v>0</v>
      </c>
      <c r="L140" s="409"/>
    </row>
    <row r="141" spans="1:12" s="13" customFormat="1" ht="13.5" customHeight="1">
      <c r="A141" s="254" t="s">
        <v>223</v>
      </c>
      <c r="B141" s="75"/>
      <c r="C141" s="75"/>
      <c r="D141" s="91" t="s">
        <v>118</v>
      </c>
      <c r="E141" s="76">
        <v>12600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76">
        <v>0</v>
      </c>
      <c r="L141" s="410"/>
    </row>
    <row r="142" spans="1:12" s="13" customFormat="1" ht="13.5" customHeight="1">
      <c r="A142" s="254" t="s">
        <v>19</v>
      </c>
      <c r="B142" s="28"/>
      <c r="C142" s="28"/>
      <c r="D142" s="82" t="s">
        <v>120</v>
      </c>
      <c r="E142" s="18">
        <v>2020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411"/>
    </row>
    <row r="143" spans="1:12" s="13" customFormat="1" ht="13.5" customHeight="1">
      <c r="A143" s="254" t="s">
        <v>195</v>
      </c>
      <c r="B143" s="28"/>
      <c r="C143" s="28"/>
      <c r="D143" s="82" t="s">
        <v>122</v>
      </c>
      <c r="E143" s="18">
        <v>518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411"/>
    </row>
    <row r="144" spans="1:12" s="13" customFormat="1" ht="13.5" customHeight="1">
      <c r="A144" s="254" t="s">
        <v>143</v>
      </c>
      <c r="B144" s="28"/>
      <c r="C144" s="28"/>
      <c r="D144" s="82" t="s">
        <v>123</v>
      </c>
      <c r="E144" s="18">
        <v>74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411"/>
    </row>
    <row r="145" spans="1:12" s="13" customFormat="1" ht="13.5" customHeight="1">
      <c r="A145" s="254" t="s">
        <v>200</v>
      </c>
      <c r="B145" s="28"/>
      <c r="C145" s="28"/>
      <c r="D145" s="82" t="s">
        <v>199</v>
      </c>
      <c r="E145" s="18">
        <v>1700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411"/>
    </row>
    <row r="146" spans="1:12" s="13" customFormat="1" ht="13.5" customHeight="1">
      <c r="A146" s="219" t="s">
        <v>219</v>
      </c>
      <c r="B146" s="28"/>
      <c r="C146" s="28"/>
      <c r="D146" s="82" t="s">
        <v>116</v>
      </c>
      <c r="E146" s="18">
        <v>4244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411"/>
    </row>
    <row r="147" spans="1:12" s="13" customFormat="1" ht="13.5" customHeight="1">
      <c r="A147" s="219" t="s">
        <v>48</v>
      </c>
      <c r="B147" s="28"/>
      <c r="C147" s="28"/>
      <c r="D147" s="82" t="s">
        <v>117</v>
      </c>
      <c r="E147" s="18">
        <v>1248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411"/>
    </row>
    <row r="148" spans="1:12" s="13" customFormat="1" ht="13.5" customHeight="1" thickBot="1">
      <c r="A148" s="300" t="s">
        <v>60</v>
      </c>
      <c r="B148" s="28"/>
      <c r="C148" s="28"/>
      <c r="D148" s="82" t="s">
        <v>124</v>
      </c>
      <c r="E148" s="18">
        <v>392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412"/>
    </row>
    <row r="149" spans="1:12" s="13" customFormat="1" ht="13.5" customHeight="1" thickBot="1">
      <c r="A149" s="303" t="s">
        <v>158</v>
      </c>
      <c r="B149" s="73" t="s">
        <v>159</v>
      </c>
      <c r="C149" s="68"/>
      <c r="D149" s="68"/>
      <c r="E149" s="69">
        <f>SUM(E150)</f>
        <v>600</v>
      </c>
      <c r="F149" s="69">
        <f aca="true" t="shared" si="31" ref="F149:K149">SUM(F150)</f>
        <v>700</v>
      </c>
      <c r="G149" s="69">
        <f t="shared" si="31"/>
        <v>700</v>
      </c>
      <c r="H149" s="69">
        <f t="shared" si="31"/>
        <v>0</v>
      </c>
      <c r="I149" s="69">
        <f t="shared" si="31"/>
        <v>700</v>
      </c>
      <c r="J149" s="69">
        <f t="shared" si="31"/>
        <v>0</v>
      </c>
      <c r="K149" s="69">
        <f t="shared" si="31"/>
        <v>0</v>
      </c>
      <c r="L149" s="142">
        <f>F149/E149</f>
        <v>1.1666666666666667</v>
      </c>
    </row>
    <row r="150" spans="1:12" s="13" customFormat="1" ht="12.75">
      <c r="A150" s="304" t="s">
        <v>160</v>
      </c>
      <c r="B150" s="202"/>
      <c r="C150" s="202" t="s">
        <v>161</v>
      </c>
      <c r="D150" s="202"/>
      <c r="E150" s="203">
        <f>SUM(E151)</f>
        <v>600</v>
      </c>
      <c r="F150" s="203">
        <f aca="true" t="shared" si="32" ref="F150:K150">SUM(F151)</f>
        <v>700</v>
      </c>
      <c r="G150" s="203">
        <f t="shared" si="32"/>
        <v>700</v>
      </c>
      <c r="H150" s="203">
        <f t="shared" si="32"/>
        <v>0</v>
      </c>
      <c r="I150" s="203">
        <f t="shared" si="32"/>
        <v>700</v>
      </c>
      <c r="J150" s="203">
        <f t="shared" si="32"/>
        <v>0</v>
      </c>
      <c r="K150" s="203">
        <f t="shared" si="32"/>
        <v>0</v>
      </c>
      <c r="L150" s="204">
        <f>F150/E150</f>
        <v>1.1666666666666667</v>
      </c>
    </row>
    <row r="151" spans="1:12" s="13" customFormat="1" ht="13.5" thickBot="1">
      <c r="A151" s="305" t="s">
        <v>200</v>
      </c>
      <c r="B151" s="96"/>
      <c r="C151" s="96"/>
      <c r="D151" s="96" t="s">
        <v>199</v>
      </c>
      <c r="E151" s="97">
        <v>600</v>
      </c>
      <c r="F151" s="97">
        <v>700</v>
      </c>
      <c r="G151" s="97">
        <v>700</v>
      </c>
      <c r="H151" s="97">
        <v>0</v>
      </c>
      <c r="I151" s="97">
        <v>700</v>
      </c>
      <c r="J151" s="97"/>
      <c r="K151" s="97"/>
      <c r="L151" s="239">
        <f>F151/E151</f>
        <v>1.1666666666666667</v>
      </c>
    </row>
    <row r="152" spans="1:12" s="15" customFormat="1" ht="15.75" customHeight="1" thickBot="1">
      <c r="A152" s="303" t="s">
        <v>66</v>
      </c>
      <c r="B152" s="73" t="s">
        <v>67</v>
      </c>
      <c r="C152" s="68"/>
      <c r="D152" s="68"/>
      <c r="E152" s="69">
        <f aca="true" t="shared" si="33" ref="E152:K152">SUM(E153+E155+E167)</f>
        <v>250030</v>
      </c>
      <c r="F152" s="69">
        <f t="shared" si="33"/>
        <v>243670</v>
      </c>
      <c r="G152" s="69">
        <f t="shared" si="33"/>
        <v>243670</v>
      </c>
      <c r="H152" s="69">
        <f t="shared" si="33"/>
        <v>33410</v>
      </c>
      <c r="I152" s="69">
        <f t="shared" si="33"/>
        <v>500</v>
      </c>
      <c r="J152" s="69">
        <f t="shared" si="33"/>
        <v>0</v>
      </c>
      <c r="K152" s="69">
        <f t="shared" si="33"/>
        <v>0</v>
      </c>
      <c r="L152" s="213">
        <f aca="true" t="shared" si="34" ref="L152:L162">F152/E152</f>
        <v>0.974563052433708</v>
      </c>
    </row>
    <row r="153" spans="1:12" ht="12.75">
      <c r="A153" s="306" t="s">
        <v>186</v>
      </c>
      <c r="B153" s="255"/>
      <c r="C153" s="255" t="s">
        <v>185</v>
      </c>
      <c r="D153" s="255"/>
      <c r="E153" s="256">
        <f>SUM(E154)</f>
        <v>10000</v>
      </c>
      <c r="F153" s="256">
        <f aca="true" t="shared" si="35" ref="F153:K153">SUM(F154)</f>
        <v>10000</v>
      </c>
      <c r="G153" s="256">
        <f t="shared" si="35"/>
        <v>10000</v>
      </c>
      <c r="H153" s="256">
        <f t="shared" si="35"/>
        <v>0</v>
      </c>
      <c r="I153" s="256">
        <f t="shared" si="35"/>
        <v>0</v>
      </c>
      <c r="J153" s="256">
        <f t="shared" si="35"/>
        <v>0</v>
      </c>
      <c r="K153" s="256">
        <f t="shared" si="35"/>
        <v>0</v>
      </c>
      <c r="L153" s="406">
        <f t="shared" si="34"/>
        <v>1</v>
      </c>
    </row>
    <row r="154" spans="1:12" ht="12.75">
      <c r="A154" s="302" t="s">
        <v>271</v>
      </c>
      <c r="B154" s="46"/>
      <c r="C154" s="46"/>
      <c r="D154" s="46" t="s">
        <v>270</v>
      </c>
      <c r="E154" s="47">
        <v>10000</v>
      </c>
      <c r="F154" s="47">
        <v>10000</v>
      </c>
      <c r="G154" s="47">
        <v>10000</v>
      </c>
      <c r="H154" s="47"/>
      <c r="I154" s="47"/>
      <c r="J154" s="47"/>
      <c r="K154" s="47"/>
      <c r="L154" s="408">
        <f t="shared" si="34"/>
        <v>1</v>
      </c>
    </row>
    <row r="155" spans="1:12" ht="12.75">
      <c r="A155" s="57" t="s">
        <v>68</v>
      </c>
      <c r="B155" s="31"/>
      <c r="C155" s="31" t="s">
        <v>69</v>
      </c>
      <c r="D155" s="31"/>
      <c r="E155" s="58">
        <f aca="true" t="shared" si="36" ref="E155:K155">SUM(E156:E166)</f>
        <v>239530</v>
      </c>
      <c r="F155" s="58">
        <f t="shared" si="36"/>
        <v>233170</v>
      </c>
      <c r="G155" s="58">
        <f t="shared" si="36"/>
        <v>233170</v>
      </c>
      <c r="H155" s="58">
        <f t="shared" si="36"/>
        <v>33410</v>
      </c>
      <c r="I155" s="58">
        <f t="shared" si="36"/>
        <v>0</v>
      </c>
      <c r="J155" s="58">
        <f t="shared" si="36"/>
        <v>0</v>
      </c>
      <c r="K155" s="58">
        <f t="shared" si="36"/>
        <v>0</v>
      </c>
      <c r="L155" s="407">
        <f t="shared" si="34"/>
        <v>0.9734480023379117</v>
      </c>
    </row>
    <row r="156" spans="1:12" ht="12" customHeight="1">
      <c r="A156" s="295" t="s">
        <v>19</v>
      </c>
      <c r="B156" s="78"/>
      <c r="C156" s="78"/>
      <c r="D156" s="78" t="s">
        <v>120</v>
      </c>
      <c r="E156" s="79">
        <v>17280</v>
      </c>
      <c r="F156" s="131">
        <v>26640</v>
      </c>
      <c r="G156" s="26">
        <v>26640</v>
      </c>
      <c r="H156" s="79">
        <v>26640</v>
      </c>
      <c r="I156" s="79"/>
      <c r="J156" s="79"/>
      <c r="K156" s="79"/>
      <c r="L156" s="166">
        <f t="shared" si="34"/>
        <v>1.5416666666666667</v>
      </c>
    </row>
    <row r="157" spans="1:12" ht="12" customHeight="1">
      <c r="A157" s="294" t="s">
        <v>20</v>
      </c>
      <c r="B157" s="44"/>
      <c r="C157" s="44"/>
      <c r="D157" s="44" t="s">
        <v>121</v>
      </c>
      <c r="E157" s="45">
        <v>1211</v>
      </c>
      <c r="F157" s="130">
        <v>1470</v>
      </c>
      <c r="G157" s="26">
        <v>1470</v>
      </c>
      <c r="H157" s="45">
        <v>1470</v>
      </c>
      <c r="I157" s="45"/>
      <c r="J157" s="45"/>
      <c r="K157" s="45"/>
      <c r="L157" s="166">
        <f t="shared" si="34"/>
        <v>1.2138728323699421</v>
      </c>
    </row>
    <row r="158" spans="1:12" ht="12" customHeight="1">
      <c r="A158" s="295" t="s">
        <v>17</v>
      </c>
      <c r="B158" s="78"/>
      <c r="C158" s="78"/>
      <c r="D158" s="78" t="s">
        <v>122</v>
      </c>
      <c r="E158" s="79">
        <v>4100</v>
      </c>
      <c r="F158" s="135">
        <v>4500</v>
      </c>
      <c r="G158" s="26">
        <v>4500</v>
      </c>
      <c r="H158" s="79">
        <v>4500</v>
      </c>
      <c r="I158" s="79"/>
      <c r="J158" s="79"/>
      <c r="K158" s="79"/>
      <c r="L158" s="166">
        <f t="shared" si="34"/>
        <v>1.0975609756097562</v>
      </c>
    </row>
    <row r="159" spans="1:12" ht="12" customHeight="1">
      <c r="A159" s="295" t="s">
        <v>143</v>
      </c>
      <c r="B159" s="78"/>
      <c r="C159" s="78"/>
      <c r="D159" s="78" t="s">
        <v>123</v>
      </c>
      <c r="E159" s="79">
        <v>705</v>
      </c>
      <c r="F159" s="131">
        <v>800</v>
      </c>
      <c r="G159" s="26">
        <v>800</v>
      </c>
      <c r="H159" s="79">
        <v>800</v>
      </c>
      <c r="I159" s="79"/>
      <c r="J159" s="79"/>
      <c r="K159" s="79"/>
      <c r="L159" s="166">
        <f t="shared" si="34"/>
        <v>1.1347517730496455</v>
      </c>
    </row>
    <row r="160" spans="1:12" ht="12" customHeight="1">
      <c r="A160" s="295" t="s">
        <v>200</v>
      </c>
      <c r="B160" s="78"/>
      <c r="C160" s="78"/>
      <c r="D160" s="78" t="s">
        <v>199</v>
      </c>
      <c r="E160" s="79">
        <v>11400</v>
      </c>
      <c r="F160" s="131">
        <v>11400</v>
      </c>
      <c r="G160" s="47">
        <v>11400</v>
      </c>
      <c r="H160" s="79"/>
      <c r="I160" s="79"/>
      <c r="J160" s="79"/>
      <c r="K160" s="79"/>
      <c r="L160" s="166">
        <f t="shared" si="34"/>
        <v>1</v>
      </c>
    </row>
    <row r="161" spans="1:12" ht="12" customHeight="1">
      <c r="A161" s="295" t="s">
        <v>219</v>
      </c>
      <c r="B161" s="78"/>
      <c r="C161" s="78"/>
      <c r="D161" s="78" t="s">
        <v>116</v>
      </c>
      <c r="E161" s="79">
        <v>99500</v>
      </c>
      <c r="F161" s="79">
        <v>80000</v>
      </c>
      <c r="G161" s="79">
        <v>80000</v>
      </c>
      <c r="H161" s="79"/>
      <c r="I161" s="79"/>
      <c r="J161" s="79"/>
      <c r="K161" s="79"/>
      <c r="L161" s="155">
        <f t="shared" si="34"/>
        <v>0.8040201005025126</v>
      </c>
    </row>
    <row r="162" spans="1:12" ht="12" customHeight="1">
      <c r="A162" s="295" t="s">
        <v>56</v>
      </c>
      <c r="B162" s="78"/>
      <c r="C162" s="78"/>
      <c r="D162" s="78" t="s">
        <v>126</v>
      </c>
      <c r="E162" s="79">
        <v>44000</v>
      </c>
      <c r="F162" s="79">
        <v>40000</v>
      </c>
      <c r="G162" s="79">
        <v>40000</v>
      </c>
      <c r="H162" s="79"/>
      <c r="I162" s="79"/>
      <c r="J162" s="79"/>
      <c r="K162" s="79"/>
      <c r="L162" s="155">
        <f t="shared" si="34"/>
        <v>0.9090909090909091</v>
      </c>
    </row>
    <row r="163" spans="1:12" ht="12" customHeight="1">
      <c r="A163" s="294" t="s">
        <v>42</v>
      </c>
      <c r="B163" s="44"/>
      <c r="C163" s="44"/>
      <c r="D163" s="44" t="s">
        <v>113</v>
      </c>
      <c r="E163" s="45">
        <v>8000</v>
      </c>
      <c r="F163" s="45">
        <v>15000</v>
      </c>
      <c r="G163" s="45">
        <v>15000</v>
      </c>
      <c r="H163" s="45"/>
      <c r="I163" s="45"/>
      <c r="J163" s="45"/>
      <c r="K163" s="45"/>
      <c r="L163" s="154">
        <f aca="true" t="shared" si="37" ref="L163:L168">F163/E163</f>
        <v>1.875</v>
      </c>
    </row>
    <row r="164" spans="1:12" ht="12" customHeight="1">
      <c r="A164" s="299" t="s">
        <v>48</v>
      </c>
      <c r="B164" s="29"/>
      <c r="C164" s="29"/>
      <c r="D164" s="29" t="s">
        <v>117</v>
      </c>
      <c r="E164" s="26">
        <v>42600</v>
      </c>
      <c r="F164" s="26">
        <v>42600</v>
      </c>
      <c r="G164" s="26">
        <v>42600</v>
      </c>
      <c r="H164" s="26"/>
      <c r="I164" s="26"/>
      <c r="J164" s="26"/>
      <c r="K164" s="26"/>
      <c r="L164" s="153">
        <f t="shared" si="37"/>
        <v>1</v>
      </c>
    </row>
    <row r="165" spans="1:12" ht="12" customHeight="1">
      <c r="A165" s="295" t="s">
        <v>22</v>
      </c>
      <c r="B165" s="78"/>
      <c r="C165" s="78"/>
      <c r="D165" s="78" t="s">
        <v>128</v>
      </c>
      <c r="E165" s="79">
        <v>10000</v>
      </c>
      <c r="F165" s="79">
        <v>10000</v>
      </c>
      <c r="G165" s="79">
        <v>10000</v>
      </c>
      <c r="H165" s="79"/>
      <c r="I165" s="79"/>
      <c r="J165" s="79"/>
      <c r="K165" s="79"/>
      <c r="L165" s="154">
        <f t="shared" si="37"/>
        <v>1</v>
      </c>
    </row>
    <row r="166" spans="1:12" ht="12" customHeight="1">
      <c r="A166" s="294" t="s">
        <v>23</v>
      </c>
      <c r="B166" s="44"/>
      <c r="C166" s="44"/>
      <c r="D166" s="44" t="s">
        <v>125</v>
      </c>
      <c r="E166" s="45">
        <v>734</v>
      </c>
      <c r="F166" s="45">
        <v>760</v>
      </c>
      <c r="G166" s="45">
        <v>760</v>
      </c>
      <c r="H166" s="45"/>
      <c r="I166" s="45"/>
      <c r="J166" s="45"/>
      <c r="K166" s="45"/>
      <c r="L166" s="154">
        <f t="shared" si="37"/>
        <v>1.0354223433242506</v>
      </c>
    </row>
    <row r="167" spans="1:12" s="13" customFormat="1" ht="12.75">
      <c r="A167" s="307" t="s">
        <v>109</v>
      </c>
      <c r="B167" s="98"/>
      <c r="C167" s="98" t="s">
        <v>108</v>
      </c>
      <c r="D167" s="98"/>
      <c r="E167" s="99">
        <f>SUM(E168)</f>
        <v>500</v>
      </c>
      <c r="F167" s="99">
        <f aca="true" t="shared" si="38" ref="F167:K167">SUM(F168)</f>
        <v>500</v>
      </c>
      <c r="G167" s="99">
        <f t="shared" si="38"/>
        <v>500</v>
      </c>
      <c r="H167" s="99">
        <f t="shared" si="38"/>
        <v>0</v>
      </c>
      <c r="I167" s="99">
        <f t="shared" si="38"/>
        <v>500</v>
      </c>
      <c r="J167" s="99">
        <f t="shared" si="38"/>
        <v>0</v>
      </c>
      <c r="K167" s="99">
        <f t="shared" si="38"/>
        <v>0</v>
      </c>
      <c r="L167" s="230">
        <f t="shared" si="37"/>
        <v>1</v>
      </c>
    </row>
    <row r="168" spans="1:12" s="13" customFormat="1" ht="13.5" thickBot="1">
      <c r="A168" s="305" t="s">
        <v>200</v>
      </c>
      <c r="B168" s="96"/>
      <c r="C168" s="96"/>
      <c r="D168" s="96" t="s">
        <v>199</v>
      </c>
      <c r="E168" s="97">
        <v>500</v>
      </c>
      <c r="F168" s="97">
        <v>500</v>
      </c>
      <c r="G168" s="97">
        <v>500</v>
      </c>
      <c r="H168" s="97"/>
      <c r="I168" s="97">
        <v>500</v>
      </c>
      <c r="J168" s="97"/>
      <c r="K168" s="97"/>
      <c r="L168" s="405">
        <f t="shared" si="37"/>
        <v>1</v>
      </c>
    </row>
    <row r="169" spans="1:12" ht="17.25" customHeight="1" thickBot="1">
      <c r="A169" s="325" t="s">
        <v>228</v>
      </c>
      <c r="B169" s="73" t="s">
        <v>181</v>
      </c>
      <c r="C169" s="68"/>
      <c r="D169" s="68"/>
      <c r="E169" s="69">
        <f>SUM(E170+E172)</f>
        <v>98052</v>
      </c>
      <c r="F169" s="69">
        <f aca="true" t="shared" si="39" ref="F169:K169">SUM(F170+F172)</f>
        <v>108310</v>
      </c>
      <c r="G169" s="69">
        <f t="shared" si="39"/>
        <v>108310</v>
      </c>
      <c r="H169" s="69">
        <f t="shared" si="39"/>
        <v>110</v>
      </c>
      <c r="I169" s="69">
        <f t="shared" si="39"/>
        <v>0</v>
      </c>
      <c r="J169" s="69">
        <f t="shared" si="39"/>
        <v>0</v>
      </c>
      <c r="K169" s="69">
        <f t="shared" si="39"/>
        <v>0</v>
      </c>
      <c r="L169" s="213">
        <f aca="true" t="shared" si="40" ref="L169:L182">F169/E169</f>
        <v>1.1046179578183004</v>
      </c>
    </row>
    <row r="170" spans="1:12" ht="13.5" thickBot="1">
      <c r="A170" s="55" t="s">
        <v>273</v>
      </c>
      <c r="B170" s="27"/>
      <c r="C170" s="27" t="s">
        <v>272</v>
      </c>
      <c r="D170" s="343"/>
      <c r="E170" s="56">
        <f>SUM(E171)</f>
        <v>2000</v>
      </c>
      <c r="F170" s="56">
        <f aca="true" t="shared" si="41" ref="F170:K170">SUM(F171)</f>
        <v>3000</v>
      </c>
      <c r="G170" s="56">
        <f t="shared" si="41"/>
        <v>3000</v>
      </c>
      <c r="H170" s="56">
        <f t="shared" si="41"/>
        <v>0</v>
      </c>
      <c r="I170" s="56">
        <f t="shared" si="41"/>
        <v>0</v>
      </c>
      <c r="J170" s="56">
        <f t="shared" si="41"/>
        <v>0</v>
      </c>
      <c r="K170" s="56">
        <f t="shared" si="41"/>
        <v>0</v>
      </c>
      <c r="L170" s="139">
        <f>F170/E170</f>
        <v>1.5</v>
      </c>
    </row>
    <row r="171" spans="1:12" s="268" customFormat="1" ht="12.75">
      <c r="A171" s="344" t="s">
        <v>187</v>
      </c>
      <c r="B171" s="345"/>
      <c r="C171" s="345"/>
      <c r="D171" s="346" t="s">
        <v>117</v>
      </c>
      <c r="E171" s="347">
        <v>2000</v>
      </c>
      <c r="F171" s="347">
        <v>3000</v>
      </c>
      <c r="G171" s="347">
        <v>3000</v>
      </c>
      <c r="H171" s="347"/>
      <c r="I171" s="347"/>
      <c r="J171" s="347"/>
      <c r="K171" s="347"/>
      <c r="L171" s="404">
        <f>F171/E171</f>
        <v>1.5</v>
      </c>
    </row>
    <row r="172" spans="1:12" ht="12.75">
      <c r="A172" s="57" t="s">
        <v>231</v>
      </c>
      <c r="B172" s="31"/>
      <c r="C172" s="31" t="s">
        <v>182</v>
      </c>
      <c r="D172" s="80"/>
      <c r="E172" s="58">
        <f>SUM(E173+E174+E175+E180+E181+E182)</f>
        <v>96052</v>
      </c>
      <c r="F172" s="58">
        <f aca="true" t="shared" si="42" ref="F172:K172">SUM(F173+F174+F175+F180+F181+F182)</f>
        <v>105310</v>
      </c>
      <c r="G172" s="58">
        <f t="shared" si="42"/>
        <v>105310</v>
      </c>
      <c r="H172" s="58">
        <f t="shared" si="42"/>
        <v>110</v>
      </c>
      <c r="I172" s="58">
        <f t="shared" si="42"/>
        <v>0</v>
      </c>
      <c r="J172" s="58">
        <f t="shared" si="42"/>
        <v>0</v>
      </c>
      <c r="K172" s="58">
        <f t="shared" si="42"/>
        <v>0</v>
      </c>
      <c r="L172" s="141">
        <f t="shared" si="40"/>
        <v>1.0963852913005456</v>
      </c>
    </row>
    <row r="173" spans="1:12" ht="12" customHeight="1">
      <c r="A173" s="308" t="s">
        <v>64</v>
      </c>
      <c r="B173" s="75"/>
      <c r="C173" s="75"/>
      <c r="D173" s="91" t="s">
        <v>115</v>
      </c>
      <c r="E173" s="76">
        <v>76000</v>
      </c>
      <c r="F173" s="76">
        <v>76000</v>
      </c>
      <c r="G173" s="76">
        <v>76000</v>
      </c>
      <c r="H173" s="76"/>
      <c r="I173" s="76"/>
      <c r="J173" s="76"/>
      <c r="K173" s="76"/>
      <c r="L173" s="231">
        <f t="shared" si="40"/>
        <v>1</v>
      </c>
    </row>
    <row r="174" spans="1:12" ht="12" customHeight="1">
      <c r="A174" s="295" t="s">
        <v>17</v>
      </c>
      <c r="B174" s="78"/>
      <c r="C174" s="78"/>
      <c r="D174" s="78" t="s">
        <v>122</v>
      </c>
      <c r="E174" s="79">
        <v>53</v>
      </c>
      <c r="F174" s="135">
        <v>100</v>
      </c>
      <c r="G174" s="26">
        <v>100</v>
      </c>
      <c r="H174" s="79">
        <v>100</v>
      </c>
      <c r="I174" s="79"/>
      <c r="J174" s="79"/>
      <c r="K174" s="79"/>
      <c r="L174" s="166">
        <f t="shared" si="40"/>
        <v>1.8867924528301887</v>
      </c>
    </row>
    <row r="175" spans="1:12" ht="12" customHeight="1" thickBot="1">
      <c r="A175" s="382" t="s">
        <v>143</v>
      </c>
      <c r="B175" s="215"/>
      <c r="C175" s="215"/>
      <c r="D175" s="215" t="s">
        <v>123</v>
      </c>
      <c r="E175" s="137">
        <v>8</v>
      </c>
      <c r="F175" s="383">
        <v>10</v>
      </c>
      <c r="G175" s="137">
        <v>10</v>
      </c>
      <c r="H175" s="137">
        <v>10</v>
      </c>
      <c r="I175" s="137"/>
      <c r="J175" s="137"/>
      <c r="K175" s="137"/>
      <c r="L175" s="384">
        <f t="shared" si="40"/>
        <v>1.25</v>
      </c>
    </row>
    <row r="176" spans="1:12" ht="12" customHeight="1">
      <c r="A176" s="114"/>
      <c r="B176" s="115"/>
      <c r="C176" s="115"/>
      <c r="D176" s="115"/>
      <c r="E176" s="116"/>
      <c r="F176" s="385"/>
      <c r="G176" s="116"/>
      <c r="H176" s="116"/>
      <c r="I176" s="116"/>
      <c r="J176" s="116"/>
      <c r="K176" s="116"/>
      <c r="L176" s="386"/>
    </row>
    <row r="177" spans="1:12" ht="12" customHeight="1">
      <c r="A177" s="216"/>
      <c r="B177" s="83"/>
      <c r="C177" s="83"/>
      <c r="D177" s="83"/>
      <c r="E177" s="217"/>
      <c r="F177" s="421"/>
      <c r="G177" s="217"/>
      <c r="H177" s="217"/>
      <c r="I177" s="217"/>
      <c r="J177" s="217"/>
      <c r="K177" s="217"/>
      <c r="L177" s="422"/>
    </row>
    <row r="178" spans="1:12" ht="12" customHeight="1" thickBot="1">
      <c r="A178" s="240"/>
      <c r="B178" s="241"/>
      <c r="C178" s="241"/>
      <c r="D178" s="241"/>
      <c r="E178" s="242"/>
      <c r="F178" s="387"/>
      <c r="G178" s="242"/>
      <c r="H178" s="242"/>
      <c r="I178" s="242"/>
      <c r="J178" s="242"/>
      <c r="K178" s="242"/>
      <c r="L178" s="388"/>
    </row>
    <row r="179" spans="1:12" s="50" customFormat="1" ht="13.5" customHeight="1" thickBot="1">
      <c r="A179" s="291">
        <v>1</v>
      </c>
      <c r="B179" s="287">
        <v>2</v>
      </c>
      <c r="C179" s="287">
        <v>3</v>
      </c>
      <c r="D179" s="287">
        <v>4</v>
      </c>
      <c r="E179" s="287">
        <v>5</v>
      </c>
      <c r="F179" s="287">
        <v>6</v>
      </c>
      <c r="G179" s="287">
        <v>7</v>
      </c>
      <c r="H179" s="287">
        <v>8</v>
      </c>
      <c r="I179" s="287">
        <v>9</v>
      </c>
      <c r="J179" s="287">
        <v>10</v>
      </c>
      <c r="K179" s="288">
        <v>11</v>
      </c>
      <c r="L179" s="289">
        <v>12</v>
      </c>
    </row>
    <row r="180" spans="1:12" ht="12" customHeight="1">
      <c r="A180" s="295" t="s">
        <v>200</v>
      </c>
      <c r="B180" s="78"/>
      <c r="C180" s="78"/>
      <c r="D180" s="270" t="s">
        <v>199</v>
      </c>
      <c r="E180" s="79">
        <v>2791</v>
      </c>
      <c r="F180" s="131">
        <v>3000</v>
      </c>
      <c r="G180" s="26">
        <v>3000</v>
      </c>
      <c r="H180" s="79"/>
      <c r="I180" s="79"/>
      <c r="J180" s="79"/>
      <c r="K180" s="79"/>
      <c r="L180" s="166">
        <f t="shared" si="40"/>
        <v>1.0748835542816195</v>
      </c>
    </row>
    <row r="181" spans="1:12" ht="12" customHeight="1">
      <c r="A181" s="219" t="s">
        <v>219</v>
      </c>
      <c r="B181" s="28"/>
      <c r="C181" s="28"/>
      <c r="D181" s="82" t="s">
        <v>116</v>
      </c>
      <c r="E181" s="126">
        <v>1200</v>
      </c>
      <c r="F181" s="18">
        <v>1200</v>
      </c>
      <c r="G181" s="18">
        <v>1200</v>
      </c>
      <c r="H181" s="18"/>
      <c r="I181" s="18"/>
      <c r="J181" s="18"/>
      <c r="K181" s="18"/>
      <c r="L181" s="156">
        <f t="shared" si="40"/>
        <v>1</v>
      </c>
    </row>
    <row r="182" spans="1:12" ht="12" customHeight="1" thickBot="1">
      <c r="A182" s="219" t="s">
        <v>48</v>
      </c>
      <c r="B182" s="28"/>
      <c r="C182" s="28"/>
      <c r="D182" s="82" t="s">
        <v>117</v>
      </c>
      <c r="E182" s="126">
        <v>16000</v>
      </c>
      <c r="F182" s="418">
        <v>25000</v>
      </c>
      <c r="G182" s="419">
        <v>25000</v>
      </c>
      <c r="H182" s="18"/>
      <c r="I182" s="18"/>
      <c r="J182" s="18"/>
      <c r="K182" s="18"/>
      <c r="L182" s="156">
        <f t="shared" si="40"/>
        <v>1.5625</v>
      </c>
    </row>
    <row r="183" spans="1:12" s="15" customFormat="1" ht="13.5" customHeight="1" thickBot="1">
      <c r="A183" s="303" t="s">
        <v>102</v>
      </c>
      <c r="B183" s="73" t="s">
        <v>70</v>
      </c>
      <c r="C183" s="68"/>
      <c r="D183" s="68"/>
      <c r="E183" s="69">
        <f>SUM(E184+E186)</f>
        <v>281100</v>
      </c>
      <c r="F183" s="69">
        <f aca="true" t="shared" si="43" ref="F183:K183">SUM(F184+F186)</f>
        <v>329120</v>
      </c>
      <c r="G183" s="69">
        <f t="shared" si="43"/>
        <v>329120</v>
      </c>
      <c r="H183" s="69">
        <f t="shared" si="43"/>
        <v>0</v>
      </c>
      <c r="I183" s="69">
        <f t="shared" si="43"/>
        <v>0</v>
      </c>
      <c r="J183" s="69">
        <f t="shared" si="43"/>
        <v>329120</v>
      </c>
      <c r="K183" s="69">
        <f t="shared" si="43"/>
        <v>0</v>
      </c>
      <c r="L183" s="142">
        <f>F183/E183</f>
        <v>1.1708288865172536</v>
      </c>
    </row>
    <row r="184" spans="1:12" ht="12.75">
      <c r="A184" s="55" t="s">
        <v>229</v>
      </c>
      <c r="B184" s="27"/>
      <c r="C184" s="27" t="s">
        <v>71</v>
      </c>
      <c r="D184" s="27"/>
      <c r="E184" s="56">
        <f>SUM(E185)</f>
        <v>179000</v>
      </c>
      <c r="F184" s="56">
        <f aca="true" t="shared" si="44" ref="F184:K184">SUM(F185)</f>
        <v>200000</v>
      </c>
      <c r="G184" s="56">
        <f t="shared" si="44"/>
        <v>200000</v>
      </c>
      <c r="H184" s="56">
        <f t="shared" si="44"/>
        <v>0</v>
      </c>
      <c r="I184" s="56">
        <f t="shared" si="44"/>
        <v>0</v>
      </c>
      <c r="J184" s="56">
        <f t="shared" si="44"/>
        <v>200000</v>
      </c>
      <c r="K184" s="56">
        <f t="shared" si="44"/>
        <v>0</v>
      </c>
      <c r="L184" s="149">
        <f>F184/E184</f>
        <v>1.1173184357541899</v>
      </c>
    </row>
    <row r="185" spans="1:12" ht="13.5" thickBot="1">
      <c r="A185" s="305" t="s">
        <v>184</v>
      </c>
      <c r="B185" s="96"/>
      <c r="C185" s="96"/>
      <c r="D185" s="96" t="s">
        <v>183</v>
      </c>
      <c r="E185" s="97">
        <v>179000</v>
      </c>
      <c r="F185" s="97">
        <v>200000</v>
      </c>
      <c r="G185" s="97">
        <v>200000</v>
      </c>
      <c r="H185" s="97"/>
      <c r="I185" s="97"/>
      <c r="J185" s="97">
        <v>200000</v>
      </c>
      <c r="K185" s="97"/>
      <c r="L185" s="169">
        <f>F185/E185</f>
        <v>1.1173184357541899</v>
      </c>
    </row>
    <row r="186" spans="1:12" s="209" customFormat="1" ht="12.75">
      <c r="A186" s="249" t="s">
        <v>232</v>
      </c>
      <c r="B186" s="250"/>
      <c r="C186" s="250" t="s">
        <v>205</v>
      </c>
      <c r="D186" s="250"/>
      <c r="E186" s="251">
        <f aca="true" t="shared" si="45" ref="E186:K186">SUM(E187)</f>
        <v>102100</v>
      </c>
      <c r="F186" s="251">
        <f t="shared" si="45"/>
        <v>129120</v>
      </c>
      <c r="G186" s="251">
        <f t="shared" si="45"/>
        <v>129120</v>
      </c>
      <c r="H186" s="251">
        <f t="shared" si="45"/>
        <v>0</v>
      </c>
      <c r="I186" s="251">
        <f t="shared" si="45"/>
        <v>0</v>
      </c>
      <c r="J186" s="251">
        <f t="shared" si="45"/>
        <v>129120</v>
      </c>
      <c r="K186" s="251">
        <f t="shared" si="45"/>
        <v>0</v>
      </c>
      <c r="L186" s="403">
        <f>F186/E186</f>
        <v>1.2646425073457395</v>
      </c>
    </row>
    <row r="187" spans="1:12" ht="13.5" thickBot="1">
      <c r="A187" s="95" t="s">
        <v>207</v>
      </c>
      <c r="B187" s="96"/>
      <c r="C187" s="96"/>
      <c r="D187" s="96" t="s">
        <v>206</v>
      </c>
      <c r="E187" s="97">
        <v>102100</v>
      </c>
      <c r="F187" s="97">
        <v>129120</v>
      </c>
      <c r="G187" s="97">
        <v>129120</v>
      </c>
      <c r="H187" s="97"/>
      <c r="I187" s="97"/>
      <c r="J187" s="97">
        <v>129120</v>
      </c>
      <c r="K187" s="97"/>
      <c r="L187" s="229">
        <f>F187/E187</f>
        <v>1.2646425073457395</v>
      </c>
    </row>
    <row r="188" spans="1:12" ht="14.25" customHeight="1" thickBot="1">
      <c r="A188" s="72" t="s">
        <v>34</v>
      </c>
      <c r="B188" s="73" t="s">
        <v>73</v>
      </c>
      <c r="C188" s="68"/>
      <c r="D188" s="68"/>
      <c r="E188" s="117">
        <f>SUM(E191)</f>
        <v>55000</v>
      </c>
      <c r="F188" s="117">
        <f aca="true" t="shared" si="46" ref="F188:K188">SUM(F189+F191)</f>
        <v>99321</v>
      </c>
      <c r="G188" s="117">
        <f t="shared" si="46"/>
        <v>99321</v>
      </c>
      <c r="H188" s="117">
        <f t="shared" si="46"/>
        <v>0</v>
      </c>
      <c r="I188" s="117">
        <f t="shared" si="46"/>
        <v>0</v>
      </c>
      <c r="J188" s="117">
        <f t="shared" si="46"/>
        <v>0</v>
      </c>
      <c r="K188" s="117">
        <f t="shared" si="46"/>
        <v>0</v>
      </c>
      <c r="L188" s="157"/>
    </row>
    <row r="189" spans="1:12" s="13" customFormat="1" ht="12.75">
      <c r="A189" s="84" t="s">
        <v>276</v>
      </c>
      <c r="B189" s="85"/>
      <c r="C189" s="85" t="s">
        <v>275</v>
      </c>
      <c r="D189" s="85"/>
      <c r="E189" s="136">
        <v>0</v>
      </c>
      <c r="F189" s="136">
        <f>SUM(F190)</f>
        <v>44321</v>
      </c>
      <c r="G189" s="136">
        <f>SUM(G190)</f>
        <v>44321</v>
      </c>
      <c r="H189" s="86"/>
      <c r="I189" s="86"/>
      <c r="J189" s="86"/>
      <c r="K189" s="86"/>
      <c r="L189" s="205"/>
    </row>
    <row r="190" spans="1:12" s="268" customFormat="1" ht="12.75">
      <c r="A190" s="348" t="s">
        <v>277</v>
      </c>
      <c r="B190" s="345"/>
      <c r="C190" s="345"/>
      <c r="D190" s="345" t="s">
        <v>274</v>
      </c>
      <c r="E190" s="349">
        <v>0</v>
      </c>
      <c r="F190" s="349">
        <v>44321</v>
      </c>
      <c r="G190" s="349">
        <v>44321</v>
      </c>
      <c r="H190" s="347"/>
      <c r="I190" s="347"/>
      <c r="J190" s="347"/>
      <c r="K190" s="347"/>
      <c r="L190" s="350"/>
    </row>
    <row r="191" spans="1:12" s="13" customFormat="1" ht="12.75">
      <c r="A191" s="84" t="s">
        <v>213</v>
      </c>
      <c r="B191" s="85"/>
      <c r="C191" s="85" t="s">
        <v>74</v>
      </c>
      <c r="D191" s="85"/>
      <c r="E191" s="136">
        <f>SUM(E192)</f>
        <v>55000</v>
      </c>
      <c r="F191" s="136">
        <f>SUM(F192)</f>
        <v>55000</v>
      </c>
      <c r="G191" s="136">
        <f>SUM(G192)</f>
        <v>55000</v>
      </c>
      <c r="H191" s="86"/>
      <c r="I191" s="86"/>
      <c r="J191" s="86"/>
      <c r="K191" s="86"/>
      <c r="L191" s="205">
        <f>F191/E191</f>
        <v>1</v>
      </c>
    </row>
    <row r="192" spans="1:12" ht="13.5" thickBot="1">
      <c r="A192" s="43" t="s">
        <v>75</v>
      </c>
      <c r="B192" s="46"/>
      <c r="C192" s="46"/>
      <c r="D192" s="46" t="s">
        <v>130</v>
      </c>
      <c r="E192" s="186">
        <v>55000</v>
      </c>
      <c r="F192" s="47">
        <v>55000</v>
      </c>
      <c r="G192" s="47">
        <v>55000</v>
      </c>
      <c r="H192" s="47"/>
      <c r="I192" s="47"/>
      <c r="J192" s="47"/>
      <c r="K192" s="47"/>
      <c r="L192" s="350">
        <f>F192/E192</f>
        <v>1</v>
      </c>
    </row>
    <row r="193" spans="1:12" ht="15" customHeight="1" thickBot="1">
      <c r="A193" s="72" t="s">
        <v>76</v>
      </c>
      <c r="B193" s="73" t="s">
        <v>72</v>
      </c>
      <c r="C193" s="68"/>
      <c r="D193" s="68"/>
      <c r="E193" s="69">
        <f aca="true" t="shared" si="47" ref="E193:K193">SUM(E194+E216+E226+E235+E255+E271+E288)</f>
        <v>10957587.59</v>
      </c>
      <c r="F193" s="69">
        <f t="shared" si="47"/>
        <v>10563811</v>
      </c>
      <c r="G193" s="69">
        <f t="shared" si="47"/>
        <v>9453714</v>
      </c>
      <c r="H193" s="69">
        <f t="shared" si="47"/>
        <v>7736205</v>
      </c>
      <c r="I193" s="69">
        <f t="shared" si="47"/>
        <v>0</v>
      </c>
      <c r="J193" s="69">
        <f t="shared" si="47"/>
        <v>0</v>
      </c>
      <c r="K193" s="69">
        <f t="shared" si="47"/>
        <v>1110097</v>
      </c>
      <c r="L193" s="142">
        <f>F193/E193</f>
        <v>0.9640635690323512</v>
      </c>
    </row>
    <row r="194" spans="1:12" s="13" customFormat="1" ht="12.75">
      <c r="A194" s="71" t="s">
        <v>77</v>
      </c>
      <c r="B194" s="27"/>
      <c r="C194" s="27" t="s">
        <v>78</v>
      </c>
      <c r="D194" s="27"/>
      <c r="E194" s="56">
        <f aca="true" t="shared" si="48" ref="E194:J194">SUM(E195:E215)</f>
        <v>7093795.59</v>
      </c>
      <c r="F194" s="56">
        <f t="shared" si="48"/>
        <v>5943497</v>
      </c>
      <c r="G194" s="56">
        <f t="shared" si="48"/>
        <v>5339400</v>
      </c>
      <c r="H194" s="56">
        <f t="shared" si="48"/>
        <v>4372100</v>
      </c>
      <c r="I194" s="56">
        <f t="shared" si="48"/>
        <v>0</v>
      </c>
      <c r="J194" s="56">
        <f t="shared" si="48"/>
        <v>0</v>
      </c>
      <c r="K194" s="56">
        <f>SUM(K195+K196+K197+K198+K199+K200+K202+K203+K204+K205+K207+K208+K209+K210+K211+K212+K213+K214+K215)</f>
        <v>604097</v>
      </c>
      <c r="L194" s="149">
        <f>F194/E194</f>
        <v>0.837844412711644</v>
      </c>
    </row>
    <row r="195" spans="1:12" ht="12.75">
      <c r="A195" s="87" t="s">
        <v>230</v>
      </c>
      <c r="B195" s="88"/>
      <c r="C195" s="88"/>
      <c r="D195" s="88" t="s">
        <v>131</v>
      </c>
      <c r="E195" s="89">
        <v>139500</v>
      </c>
      <c r="F195" s="89">
        <v>145400</v>
      </c>
      <c r="G195" s="89">
        <v>145400</v>
      </c>
      <c r="H195" s="89"/>
      <c r="I195" s="89"/>
      <c r="J195" s="89"/>
      <c r="K195" s="89"/>
      <c r="L195" s="144">
        <f>F195/E195</f>
        <v>1.0422939068100359</v>
      </c>
    </row>
    <row r="196" spans="1:12" ht="12.75">
      <c r="A196" s="25" t="s">
        <v>236</v>
      </c>
      <c r="B196" s="29"/>
      <c r="C196" s="29"/>
      <c r="D196" s="29" t="s">
        <v>210</v>
      </c>
      <c r="E196" s="26">
        <v>3395</v>
      </c>
      <c r="F196" s="26">
        <v>0</v>
      </c>
      <c r="G196" s="26"/>
      <c r="H196" s="26"/>
      <c r="I196" s="26"/>
      <c r="J196" s="26"/>
      <c r="K196" s="26"/>
      <c r="L196" s="153"/>
    </row>
    <row r="197" spans="1:12" ht="12.75">
      <c r="A197" s="21" t="s">
        <v>19</v>
      </c>
      <c r="B197" s="32"/>
      <c r="C197" s="32"/>
      <c r="D197" s="32" t="s">
        <v>120</v>
      </c>
      <c r="E197" s="22">
        <v>3117412</v>
      </c>
      <c r="F197" s="22">
        <v>3387000</v>
      </c>
      <c r="G197" s="45">
        <v>3387000</v>
      </c>
      <c r="H197" s="22">
        <v>3387000</v>
      </c>
      <c r="I197" s="22"/>
      <c r="J197" s="22"/>
      <c r="K197" s="22"/>
      <c r="L197" s="155">
        <f aca="true" t="shared" si="49" ref="L197:L228">F197/E197</f>
        <v>1.0864781427671415</v>
      </c>
    </row>
    <row r="198" spans="1:12" ht="12.75">
      <c r="A198" s="21" t="s">
        <v>20</v>
      </c>
      <c r="B198" s="32"/>
      <c r="C198" s="32"/>
      <c r="D198" s="32" t="s">
        <v>121</v>
      </c>
      <c r="E198" s="22">
        <v>244000</v>
      </c>
      <c r="F198" s="22">
        <v>264800</v>
      </c>
      <c r="G198" s="22">
        <v>264800</v>
      </c>
      <c r="H198" s="22">
        <v>264800</v>
      </c>
      <c r="I198" s="22"/>
      <c r="J198" s="22"/>
      <c r="K198" s="22"/>
      <c r="L198" s="155">
        <f t="shared" si="49"/>
        <v>1.0852459016393443</v>
      </c>
    </row>
    <row r="199" spans="1:12" ht="12.75">
      <c r="A199" s="17" t="s">
        <v>17</v>
      </c>
      <c r="B199" s="28"/>
      <c r="C199" s="28"/>
      <c r="D199" s="28" t="s">
        <v>122</v>
      </c>
      <c r="E199" s="18">
        <v>647471</v>
      </c>
      <c r="F199" s="18">
        <v>633900</v>
      </c>
      <c r="G199" s="18">
        <v>633900</v>
      </c>
      <c r="H199" s="18">
        <v>633900</v>
      </c>
      <c r="I199" s="18"/>
      <c r="J199" s="18"/>
      <c r="K199" s="18"/>
      <c r="L199" s="154">
        <f t="shared" si="49"/>
        <v>0.9790399878913496</v>
      </c>
    </row>
    <row r="200" spans="1:12" ht="12.75">
      <c r="A200" s="52" t="s">
        <v>143</v>
      </c>
      <c r="B200" s="53"/>
      <c r="C200" s="53"/>
      <c r="D200" s="53" t="s">
        <v>123</v>
      </c>
      <c r="E200" s="54">
        <v>85543</v>
      </c>
      <c r="F200" s="54">
        <v>86400</v>
      </c>
      <c r="G200" s="54">
        <v>86400</v>
      </c>
      <c r="H200" s="54">
        <v>86400</v>
      </c>
      <c r="I200" s="54"/>
      <c r="J200" s="54"/>
      <c r="K200" s="54"/>
      <c r="L200" s="153">
        <f t="shared" si="49"/>
        <v>1.0100183533427634</v>
      </c>
    </row>
    <row r="201" spans="1:12" ht="12.75">
      <c r="A201" s="52" t="s">
        <v>200</v>
      </c>
      <c r="B201" s="53"/>
      <c r="C201" s="53"/>
      <c r="D201" s="53" t="s">
        <v>199</v>
      </c>
      <c r="E201" s="54">
        <v>8160</v>
      </c>
      <c r="F201" s="54">
        <v>6400</v>
      </c>
      <c r="G201" s="54">
        <v>6400</v>
      </c>
      <c r="H201" s="54"/>
      <c r="I201" s="54"/>
      <c r="J201" s="54"/>
      <c r="K201" s="54"/>
      <c r="L201" s="153">
        <f t="shared" si="49"/>
        <v>0.7843137254901961</v>
      </c>
    </row>
    <row r="202" spans="1:12" ht="12.75">
      <c r="A202" s="17" t="s">
        <v>219</v>
      </c>
      <c r="B202" s="28"/>
      <c r="C202" s="28"/>
      <c r="D202" s="28" t="s">
        <v>116</v>
      </c>
      <c r="E202" s="18">
        <v>237300</v>
      </c>
      <c r="F202" s="18">
        <v>230000</v>
      </c>
      <c r="G202" s="18">
        <v>230000</v>
      </c>
      <c r="H202" s="18"/>
      <c r="I202" s="18"/>
      <c r="J202" s="18"/>
      <c r="K202" s="18"/>
      <c r="L202" s="154">
        <f t="shared" si="49"/>
        <v>0.9692372524230931</v>
      </c>
    </row>
    <row r="203" spans="1:12" ht="12.75">
      <c r="A203" s="52" t="s">
        <v>233</v>
      </c>
      <c r="B203" s="53"/>
      <c r="C203" s="53"/>
      <c r="D203" s="53" t="s">
        <v>132</v>
      </c>
      <c r="E203" s="54">
        <v>30750</v>
      </c>
      <c r="F203" s="54">
        <v>30400</v>
      </c>
      <c r="G203" s="54">
        <v>30400</v>
      </c>
      <c r="H203" s="54"/>
      <c r="I203" s="54"/>
      <c r="J203" s="54"/>
      <c r="K203" s="54"/>
      <c r="L203" s="153">
        <f t="shared" si="49"/>
        <v>0.9886178861788618</v>
      </c>
    </row>
    <row r="204" spans="1:12" ht="12.75">
      <c r="A204" s="17" t="s">
        <v>56</v>
      </c>
      <c r="B204" s="28"/>
      <c r="C204" s="28"/>
      <c r="D204" s="28" t="s">
        <v>126</v>
      </c>
      <c r="E204" s="18">
        <v>157000</v>
      </c>
      <c r="F204" s="18">
        <v>160000</v>
      </c>
      <c r="G204" s="18">
        <v>160000</v>
      </c>
      <c r="H204" s="18"/>
      <c r="I204" s="18"/>
      <c r="J204" s="18"/>
      <c r="K204" s="18"/>
      <c r="L204" s="154">
        <f t="shared" si="49"/>
        <v>1.019108280254777</v>
      </c>
    </row>
    <row r="205" spans="1:12" ht="12.75">
      <c r="A205" s="21" t="s">
        <v>42</v>
      </c>
      <c r="B205" s="32"/>
      <c r="C205" s="32"/>
      <c r="D205" s="32" t="s">
        <v>113</v>
      </c>
      <c r="E205" s="22">
        <v>53700</v>
      </c>
      <c r="F205" s="22">
        <v>50300</v>
      </c>
      <c r="G205" s="22">
        <v>50300</v>
      </c>
      <c r="H205" s="22"/>
      <c r="I205" s="22"/>
      <c r="J205" s="22"/>
      <c r="K205" s="22"/>
      <c r="L205" s="155">
        <f>F205/E205</f>
        <v>0.9366852886405959</v>
      </c>
    </row>
    <row r="206" spans="1:12" ht="12.75">
      <c r="A206" s="21" t="s">
        <v>263</v>
      </c>
      <c r="B206" s="32"/>
      <c r="C206" s="32"/>
      <c r="D206" s="32" t="s">
        <v>262</v>
      </c>
      <c r="E206" s="22">
        <v>1950</v>
      </c>
      <c r="F206" s="22">
        <v>1950</v>
      </c>
      <c r="G206" s="22">
        <v>1950</v>
      </c>
      <c r="H206" s="22"/>
      <c r="I206" s="22"/>
      <c r="J206" s="22"/>
      <c r="K206" s="22"/>
      <c r="L206" s="155">
        <f>F206/E206</f>
        <v>1</v>
      </c>
    </row>
    <row r="207" spans="1:12" ht="12.75">
      <c r="A207" s="17" t="s">
        <v>48</v>
      </c>
      <c r="B207" s="28"/>
      <c r="C207" s="28"/>
      <c r="D207" s="28" t="s">
        <v>117</v>
      </c>
      <c r="E207" s="18">
        <v>132149</v>
      </c>
      <c r="F207" s="18">
        <v>109500</v>
      </c>
      <c r="G207" s="18">
        <v>109500</v>
      </c>
      <c r="H207" s="18"/>
      <c r="I207" s="18"/>
      <c r="J207" s="18"/>
      <c r="K207" s="18"/>
      <c r="L207" s="154">
        <f t="shared" si="49"/>
        <v>0.8286101294750623</v>
      </c>
    </row>
    <row r="208" spans="1:12" ht="12.75">
      <c r="A208" s="17" t="s">
        <v>278</v>
      </c>
      <c r="B208" s="28"/>
      <c r="C208" s="28"/>
      <c r="D208" s="28" t="s">
        <v>202</v>
      </c>
      <c r="E208" s="18">
        <v>7000</v>
      </c>
      <c r="F208" s="18">
        <v>6950</v>
      </c>
      <c r="G208" s="18">
        <v>6950</v>
      </c>
      <c r="H208" s="18"/>
      <c r="I208" s="18"/>
      <c r="J208" s="18"/>
      <c r="K208" s="18"/>
      <c r="L208" s="154">
        <f t="shared" si="49"/>
        <v>0.9928571428571429</v>
      </c>
    </row>
    <row r="209" spans="1:12" ht="12.75">
      <c r="A209" s="17" t="s">
        <v>21</v>
      </c>
      <c r="B209" s="28"/>
      <c r="C209" s="28"/>
      <c r="D209" s="28" t="s">
        <v>124</v>
      </c>
      <c r="E209" s="18">
        <v>8500</v>
      </c>
      <c r="F209" s="18">
        <v>8500</v>
      </c>
      <c r="G209" s="18">
        <v>8500</v>
      </c>
      <c r="H209" s="18"/>
      <c r="I209" s="18"/>
      <c r="J209" s="18"/>
      <c r="K209" s="18"/>
      <c r="L209" s="154">
        <f t="shared" si="49"/>
        <v>1</v>
      </c>
    </row>
    <row r="210" spans="1:12" ht="12.75">
      <c r="A210" s="17" t="s">
        <v>22</v>
      </c>
      <c r="B210" s="28"/>
      <c r="C210" s="28"/>
      <c r="D210" s="28" t="s">
        <v>128</v>
      </c>
      <c r="E210" s="18">
        <v>10900</v>
      </c>
      <c r="F210" s="18">
        <v>10900</v>
      </c>
      <c r="G210" s="18">
        <v>10900</v>
      </c>
      <c r="H210" s="18"/>
      <c r="I210" s="18"/>
      <c r="J210" s="18"/>
      <c r="K210" s="18"/>
      <c r="L210" s="154">
        <f t="shared" si="49"/>
        <v>1</v>
      </c>
    </row>
    <row r="211" spans="1:12" ht="12.75">
      <c r="A211" s="17" t="s">
        <v>23</v>
      </c>
      <c r="B211" s="28"/>
      <c r="C211" s="28"/>
      <c r="D211" s="28" t="s">
        <v>125</v>
      </c>
      <c r="E211" s="18">
        <v>193400</v>
      </c>
      <c r="F211" s="18">
        <v>207000</v>
      </c>
      <c r="G211" s="18">
        <v>207000</v>
      </c>
      <c r="H211" s="18"/>
      <c r="I211" s="18"/>
      <c r="J211" s="18"/>
      <c r="K211" s="18"/>
      <c r="L211" s="154">
        <f t="shared" si="49"/>
        <v>1.0703205791106516</v>
      </c>
    </row>
    <row r="212" spans="1:12" ht="12.75">
      <c r="A212" s="48" t="s">
        <v>216</v>
      </c>
      <c r="B212" s="51"/>
      <c r="C212" s="51"/>
      <c r="D212" s="51" t="s">
        <v>114</v>
      </c>
      <c r="E212" s="49">
        <v>746431</v>
      </c>
      <c r="F212" s="49">
        <v>584097</v>
      </c>
      <c r="G212" s="47"/>
      <c r="H212" s="49"/>
      <c r="I212" s="49"/>
      <c r="J212" s="49"/>
      <c r="K212" s="49">
        <v>584097</v>
      </c>
      <c r="L212" s="153">
        <f t="shared" si="49"/>
        <v>0.7825197506534428</v>
      </c>
    </row>
    <row r="213" spans="1:12" ht="12.75">
      <c r="A213" s="219" t="s">
        <v>214</v>
      </c>
      <c r="B213" s="32"/>
      <c r="C213" s="32"/>
      <c r="D213" s="32" t="s">
        <v>204</v>
      </c>
      <c r="E213" s="22">
        <v>905910</v>
      </c>
      <c r="F213" s="22">
        <v>0</v>
      </c>
      <c r="G213" s="22"/>
      <c r="H213" s="22"/>
      <c r="I213" s="22"/>
      <c r="J213" s="22"/>
      <c r="K213" s="22">
        <f>SUM(F213)</f>
        <v>0</v>
      </c>
      <c r="L213" s="154"/>
    </row>
    <row r="214" spans="1:12" ht="12.75">
      <c r="A214" s="219" t="s">
        <v>215</v>
      </c>
      <c r="B214" s="28"/>
      <c r="C214" s="28"/>
      <c r="D214" s="28" t="s">
        <v>196</v>
      </c>
      <c r="E214" s="18">
        <v>357224.59</v>
      </c>
      <c r="F214" s="18">
        <v>0</v>
      </c>
      <c r="G214" s="18"/>
      <c r="H214" s="18"/>
      <c r="I214" s="18"/>
      <c r="J214" s="18"/>
      <c r="K214" s="18">
        <f>SUM(F214)</f>
        <v>0</v>
      </c>
      <c r="L214" s="154"/>
    </row>
    <row r="215" spans="1:12" ht="12.75">
      <c r="A215" s="220" t="s">
        <v>177</v>
      </c>
      <c r="B215" s="221"/>
      <c r="C215" s="221"/>
      <c r="D215" s="221" t="s">
        <v>129</v>
      </c>
      <c r="E215" s="222">
        <v>6100</v>
      </c>
      <c r="F215" s="222">
        <v>20000</v>
      </c>
      <c r="G215" s="222"/>
      <c r="H215" s="222"/>
      <c r="I215" s="222"/>
      <c r="J215" s="222"/>
      <c r="K215" s="222">
        <f>SUM(F215)</f>
        <v>20000</v>
      </c>
      <c r="L215" s="224">
        <f t="shared" si="49"/>
        <v>3.278688524590164</v>
      </c>
    </row>
    <row r="216" spans="1:12" s="209" customFormat="1" ht="12.75">
      <c r="A216" s="249" t="s">
        <v>280</v>
      </c>
      <c r="B216" s="250"/>
      <c r="C216" s="250" t="s">
        <v>279</v>
      </c>
      <c r="D216" s="250"/>
      <c r="E216" s="251">
        <f>SUM(E217+E218+E219+E220+E224+E225)</f>
        <v>280399</v>
      </c>
      <c r="F216" s="251">
        <f aca="true" t="shared" si="50" ref="F216:K216">SUM(F217+F218+F219+F220+F224+F225)</f>
        <v>344664</v>
      </c>
      <c r="G216" s="251">
        <f t="shared" si="50"/>
        <v>344664</v>
      </c>
      <c r="H216" s="251">
        <f t="shared" si="50"/>
        <v>313855</v>
      </c>
      <c r="I216" s="251">
        <f t="shared" si="50"/>
        <v>0</v>
      </c>
      <c r="J216" s="251">
        <f t="shared" si="50"/>
        <v>0</v>
      </c>
      <c r="K216" s="251">
        <f t="shared" si="50"/>
        <v>0</v>
      </c>
      <c r="L216" s="224">
        <f t="shared" si="49"/>
        <v>1.2291912595979302</v>
      </c>
    </row>
    <row r="217" spans="1:12" s="351" customFormat="1" ht="12.75">
      <c r="A217" s="87" t="s">
        <v>234</v>
      </c>
      <c r="B217" s="53"/>
      <c r="C217" s="53"/>
      <c r="D217" s="53" t="s">
        <v>131</v>
      </c>
      <c r="E217" s="54">
        <v>13300</v>
      </c>
      <c r="F217" s="54">
        <v>11976</v>
      </c>
      <c r="G217" s="54">
        <v>11976</v>
      </c>
      <c r="H217" s="54"/>
      <c r="I217" s="54"/>
      <c r="J217" s="54"/>
      <c r="K217" s="54"/>
      <c r="L217" s="224">
        <f t="shared" si="49"/>
        <v>0.9004511278195488</v>
      </c>
    </row>
    <row r="218" spans="1:12" s="352" customFormat="1" ht="12.75">
      <c r="A218" s="43" t="s">
        <v>19</v>
      </c>
      <c r="B218" s="28"/>
      <c r="C218" s="28"/>
      <c r="D218" s="28" t="s">
        <v>120</v>
      </c>
      <c r="E218" s="18">
        <v>189981</v>
      </c>
      <c r="F218" s="18">
        <v>242459</v>
      </c>
      <c r="G218" s="18">
        <v>242459</v>
      </c>
      <c r="H218" s="18">
        <v>242459</v>
      </c>
      <c r="I218" s="18"/>
      <c r="J218" s="18"/>
      <c r="K218" s="18"/>
      <c r="L218" s="224">
        <f t="shared" si="49"/>
        <v>1.2762276227622762</v>
      </c>
    </row>
    <row r="219" spans="1:12" s="352" customFormat="1" ht="12.75">
      <c r="A219" s="21" t="s">
        <v>20</v>
      </c>
      <c r="B219" s="28"/>
      <c r="C219" s="28"/>
      <c r="D219" s="28" t="s">
        <v>121</v>
      </c>
      <c r="E219" s="18">
        <v>15600</v>
      </c>
      <c r="F219" s="18">
        <v>16111</v>
      </c>
      <c r="G219" s="18">
        <v>16111</v>
      </c>
      <c r="H219" s="18">
        <v>16111</v>
      </c>
      <c r="I219" s="18"/>
      <c r="J219" s="18"/>
      <c r="K219" s="18"/>
      <c r="L219" s="224">
        <f t="shared" si="49"/>
        <v>1.0327564102564102</v>
      </c>
    </row>
    <row r="220" spans="1:12" s="352" customFormat="1" ht="13.5" thickBot="1">
      <c r="A220" s="23" t="s">
        <v>17</v>
      </c>
      <c r="B220" s="33"/>
      <c r="C220" s="33"/>
      <c r="D220" s="33" t="s">
        <v>122</v>
      </c>
      <c r="E220" s="24">
        <v>41127</v>
      </c>
      <c r="F220" s="24">
        <v>48641</v>
      </c>
      <c r="G220" s="24">
        <v>48641</v>
      </c>
      <c r="H220" s="24">
        <v>48641</v>
      </c>
      <c r="I220" s="24"/>
      <c r="J220" s="24"/>
      <c r="K220" s="24"/>
      <c r="L220" s="229">
        <f t="shared" si="49"/>
        <v>1.1827023609794052</v>
      </c>
    </row>
    <row r="221" spans="1:12" s="352" customFormat="1" ht="12.75">
      <c r="A221" s="244"/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79"/>
    </row>
    <row r="222" spans="1:12" s="352" customFormat="1" ht="9.75" customHeight="1" thickBot="1">
      <c r="A222" s="245"/>
      <c r="B222" s="246"/>
      <c r="C222" s="246"/>
      <c r="D222" s="246"/>
      <c r="E222" s="247"/>
      <c r="F222" s="247"/>
      <c r="G222" s="247"/>
      <c r="H222" s="247"/>
      <c r="I222" s="247"/>
      <c r="J222" s="247"/>
      <c r="K222" s="247"/>
      <c r="L222" s="243"/>
    </row>
    <row r="223" spans="1:12" s="13" customFormat="1" ht="13.5" customHeight="1" thickBot="1">
      <c r="A223" s="293">
        <v>1</v>
      </c>
      <c r="B223" s="64">
        <v>2</v>
      </c>
      <c r="C223" s="64">
        <v>3</v>
      </c>
      <c r="D223" s="64">
        <v>4</v>
      </c>
      <c r="E223" s="64">
        <v>5</v>
      </c>
      <c r="F223" s="64">
        <v>6</v>
      </c>
      <c r="G223" s="64">
        <v>7</v>
      </c>
      <c r="H223" s="64">
        <v>8</v>
      </c>
      <c r="I223" s="64">
        <v>9</v>
      </c>
      <c r="J223" s="64">
        <v>10</v>
      </c>
      <c r="K223" s="65">
        <v>11</v>
      </c>
      <c r="L223" s="66">
        <v>12</v>
      </c>
    </row>
    <row r="224" spans="1:12" s="352" customFormat="1" ht="12.75">
      <c r="A224" s="17" t="s">
        <v>143</v>
      </c>
      <c r="B224" s="28"/>
      <c r="C224" s="28"/>
      <c r="D224" s="28" t="s">
        <v>123</v>
      </c>
      <c r="E224" s="18">
        <v>5161</v>
      </c>
      <c r="F224" s="18">
        <v>6644</v>
      </c>
      <c r="G224" s="18">
        <v>6644</v>
      </c>
      <c r="H224" s="18">
        <v>6644</v>
      </c>
      <c r="I224" s="18"/>
      <c r="J224" s="18"/>
      <c r="K224" s="18"/>
      <c r="L224" s="224">
        <f t="shared" si="49"/>
        <v>1.2873474132919978</v>
      </c>
    </row>
    <row r="225" spans="1:12" s="352" customFormat="1" ht="12.75">
      <c r="A225" s="17" t="s">
        <v>23</v>
      </c>
      <c r="B225" s="28"/>
      <c r="C225" s="28"/>
      <c r="D225" s="28" t="s">
        <v>125</v>
      </c>
      <c r="E225" s="18">
        <v>15230</v>
      </c>
      <c r="F225" s="18">
        <v>18833</v>
      </c>
      <c r="G225" s="18">
        <v>18833</v>
      </c>
      <c r="H225" s="18"/>
      <c r="I225" s="18"/>
      <c r="J225" s="18"/>
      <c r="K225" s="18"/>
      <c r="L225" s="224">
        <f t="shared" si="49"/>
        <v>1.2365725541694026</v>
      </c>
    </row>
    <row r="226" spans="1:12" ht="12.75">
      <c r="A226" s="16" t="s">
        <v>25</v>
      </c>
      <c r="B226" s="31"/>
      <c r="C226" s="31" t="s">
        <v>103</v>
      </c>
      <c r="D226" s="31"/>
      <c r="E226" s="58">
        <f>SUM(E227:E234)</f>
        <v>582994</v>
      </c>
      <c r="F226" s="58">
        <f aca="true" t="shared" si="51" ref="F226:K226">SUM(F227:F234)</f>
        <v>610400</v>
      </c>
      <c r="G226" s="58">
        <f t="shared" si="51"/>
        <v>610400</v>
      </c>
      <c r="H226" s="58">
        <f t="shared" si="51"/>
        <v>578200</v>
      </c>
      <c r="I226" s="58">
        <f t="shared" si="51"/>
        <v>0</v>
      </c>
      <c r="J226" s="58">
        <f t="shared" si="51"/>
        <v>0</v>
      </c>
      <c r="K226" s="58">
        <f t="shared" si="51"/>
        <v>0</v>
      </c>
      <c r="L226" s="152">
        <f t="shared" si="49"/>
        <v>1.0470090601275486</v>
      </c>
    </row>
    <row r="227" spans="1:12" ht="12.75">
      <c r="A227" s="43" t="s">
        <v>19</v>
      </c>
      <c r="B227" s="46"/>
      <c r="C227" s="46"/>
      <c r="D227" s="46" t="s">
        <v>120</v>
      </c>
      <c r="E227" s="47">
        <v>393017</v>
      </c>
      <c r="F227" s="47">
        <v>449000</v>
      </c>
      <c r="G227" s="47">
        <v>449000</v>
      </c>
      <c r="H227" s="47">
        <v>449000</v>
      </c>
      <c r="I227" s="47"/>
      <c r="J227" s="47"/>
      <c r="K227" s="26"/>
      <c r="L227" s="153">
        <f t="shared" si="49"/>
        <v>1.1424442199701286</v>
      </c>
    </row>
    <row r="228" spans="1:12" ht="12.75">
      <c r="A228" s="21" t="s">
        <v>20</v>
      </c>
      <c r="B228" s="32"/>
      <c r="C228" s="32"/>
      <c r="D228" s="32" t="s">
        <v>121</v>
      </c>
      <c r="E228" s="22">
        <v>31500</v>
      </c>
      <c r="F228" s="22">
        <v>33400</v>
      </c>
      <c r="G228" s="22">
        <v>33400</v>
      </c>
      <c r="H228" s="22">
        <v>33400</v>
      </c>
      <c r="I228" s="22"/>
      <c r="J228" s="22"/>
      <c r="K228" s="22"/>
      <c r="L228" s="154">
        <f t="shared" si="49"/>
        <v>1.0603174603174603</v>
      </c>
    </row>
    <row r="229" spans="1:12" ht="12.75">
      <c r="A229" s="17" t="s">
        <v>17</v>
      </c>
      <c r="B229" s="28"/>
      <c r="C229" s="28"/>
      <c r="D229" s="28" t="s">
        <v>122</v>
      </c>
      <c r="E229" s="18">
        <v>79543</v>
      </c>
      <c r="F229" s="18">
        <v>84300</v>
      </c>
      <c r="G229" s="18">
        <v>84300</v>
      </c>
      <c r="H229" s="18">
        <v>84300</v>
      </c>
      <c r="I229" s="18"/>
      <c r="J229" s="18"/>
      <c r="K229" s="18"/>
      <c r="L229" s="154">
        <f aca="true" t="shared" si="52" ref="L229:L238">F229/E229</f>
        <v>1.0598041310989026</v>
      </c>
    </row>
    <row r="230" spans="1:12" ht="12.75">
      <c r="A230" s="17" t="s">
        <v>143</v>
      </c>
      <c r="B230" s="28"/>
      <c r="C230" s="28"/>
      <c r="D230" s="28" t="s">
        <v>123</v>
      </c>
      <c r="E230" s="18">
        <v>10574</v>
      </c>
      <c r="F230" s="18">
        <v>11500</v>
      </c>
      <c r="G230" s="18">
        <v>11500</v>
      </c>
      <c r="H230" s="18">
        <v>11500</v>
      </c>
      <c r="I230" s="18"/>
      <c r="J230" s="18"/>
      <c r="K230" s="18"/>
      <c r="L230" s="155">
        <f t="shared" si="52"/>
        <v>1.087573292982788</v>
      </c>
    </row>
    <row r="231" spans="1:12" ht="12.75">
      <c r="A231" s="21" t="s">
        <v>200</v>
      </c>
      <c r="B231" s="32"/>
      <c r="C231" s="32"/>
      <c r="D231" s="32" t="s">
        <v>199</v>
      </c>
      <c r="E231" s="22">
        <v>560</v>
      </c>
      <c r="F231" s="22">
        <v>0</v>
      </c>
      <c r="G231" s="22">
        <v>0</v>
      </c>
      <c r="H231" s="22">
        <v>0</v>
      </c>
      <c r="I231" s="22"/>
      <c r="J231" s="22"/>
      <c r="K231" s="22"/>
      <c r="L231" s="155"/>
    </row>
    <row r="232" spans="1:12" ht="12.75">
      <c r="A232" s="21" t="s">
        <v>187</v>
      </c>
      <c r="B232" s="32"/>
      <c r="C232" s="32"/>
      <c r="D232" s="32" t="s">
        <v>117</v>
      </c>
      <c r="E232" s="22">
        <v>7530</v>
      </c>
      <c r="F232" s="22">
        <v>5000</v>
      </c>
      <c r="G232" s="22">
        <v>5000</v>
      </c>
      <c r="H232" s="22"/>
      <c r="I232" s="22"/>
      <c r="J232" s="22"/>
      <c r="K232" s="22"/>
      <c r="L232" s="155">
        <f t="shared" si="52"/>
        <v>0.6640106241699867</v>
      </c>
    </row>
    <row r="233" spans="1:12" ht="12.75">
      <c r="A233" s="21" t="s">
        <v>23</v>
      </c>
      <c r="B233" s="32"/>
      <c r="C233" s="32"/>
      <c r="D233" s="32" t="s">
        <v>125</v>
      </c>
      <c r="E233" s="22">
        <v>17692</v>
      </c>
      <c r="F233" s="22">
        <v>27200</v>
      </c>
      <c r="G233" s="22">
        <v>27200</v>
      </c>
      <c r="H233" s="22"/>
      <c r="I233" s="22"/>
      <c r="J233" s="22"/>
      <c r="K233" s="22"/>
      <c r="L233" s="155">
        <f t="shared" si="52"/>
        <v>1.5374180420529053</v>
      </c>
    </row>
    <row r="234" spans="1:12" ht="12.75">
      <c r="A234" s="19" t="s">
        <v>174</v>
      </c>
      <c r="B234" s="30"/>
      <c r="C234" s="30"/>
      <c r="D234" s="30" t="s">
        <v>114</v>
      </c>
      <c r="E234" s="20">
        <v>42578</v>
      </c>
      <c r="F234" s="20">
        <v>0</v>
      </c>
      <c r="G234" s="20"/>
      <c r="H234" s="20"/>
      <c r="I234" s="20"/>
      <c r="J234" s="20"/>
      <c r="K234" s="20">
        <f>SUM(F234)</f>
        <v>0</v>
      </c>
      <c r="L234" s="167"/>
    </row>
    <row r="235" spans="1:12" s="13" customFormat="1" ht="12.75">
      <c r="A235" s="16" t="s">
        <v>24</v>
      </c>
      <c r="B235" s="31"/>
      <c r="C235" s="31" t="s">
        <v>104</v>
      </c>
      <c r="D235" s="31"/>
      <c r="E235" s="58">
        <f>SUM(E236:E254)</f>
        <v>2198399</v>
      </c>
      <c r="F235" s="58">
        <f aca="true" t="shared" si="53" ref="F235:K235">SUM(F236:F254)</f>
        <v>2837350</v>
      </c>
      <c r="G235" s="58">
        <f t="shared" si="53"/>
        <v>2521350</v>
      </c>
      <c r="H235" s="58">
        <f t="shared" si="53"/>
        <v>2131300</v>
      </c>
      <c r="I235" s="58">
        <f t="shared" si="53"/>
        <v>0</v>
      </c>
      <c r="J235" s="58">
        <f t="shared" si="53"/>
        <v>0</v>
      </c>
      <c r="K235" s="58">
        <f t="shared" si="53"/>
        <v>316000</v>
      </c>
      <c r="L235" s="152">
        <f t="shared" si="52"/>
        <v>1.2906437821341803</v>
      </c>
    </row>
    <row r="236" spans="1:12" s="50" customFormat="1" ht="12.75">
      <c r="A236" s="43" t="s">
        <v>235</v>
      </c>
      <c r="B236" s="46"/>
      <c r="C236" s="46"/>
      <c r="D236" s="46" t="s">
        <v>131</v>
      </c>
      <c r="E236" s="47">
        <v>34200</v>
      </c>
      <c r="F236" s="47">
        <v>43550</v>
      </c>
      <c r="G236" s="47">
        <v>43550</v>
      </c>
      <c r="H236" s="47"/>
      <c r="I236" s="47"/>
      <c r="J236" s="47"/>
      <c r="K236" s="47"/>
      <c r="L236" s="163">
        <f t="shared" si="52"/>
        <v>1.273391812865497</v>
      </c>
    </row>
    <row r="237" spans="1:12" s="50" customFormat="1" ht="12.75">
      <c r="A237" s="42" t="s">
        <v>236</v>
      </c>
      <c r="B237" s="44"/>
      <c r="C237" s="44"/>
      <c r="D237" s="44" t="s">
        <v>210</v>
      </c>
      <c r="E237" s="45">
        <v>27000</v>
      </c>
      <c r="F237" s="45">
        <v>38000</v>
      </c>
      <c r="G237" s="45">
        <v>38000</v>
      </c>
      <c r="H237" s="45"/>
      <c r="I237" s="45"/>
      <c r="J237" s="45"/>
      <c r="K237" s="45"/>
      <c r="L237" s="174">
        <f t="shared" si="52"/>
        <v>1.4074074074074074</v>
      </c>
    </row>
    <row r="238" spans="1:12" s="50" customFormat="1" ht="12.75">
      <c r="A238" s="17" t="s">
        <v>19</v>
      </c>
      <c r="B238" s="28"/>
      <c r="C238" s="28"/>
      <c r="D238" s="28" t="s">
        <v>120</v>
      </c>
      <c r="E238" s="18">
        <v>1392890</v>
      </c>
      <c r="F238" s="18">
        <v>1662300</v>
      </c>
      <c r="G238" s="18">
        <v>1662300</v>
      </c>
      <c r="H238" s="18">
        <v>1662300</v>
      </c>
      <c r="I238" s="18"/>
      <c r="J238" s="18"/>
      <c r="K238" s="18"/>
      <c r="L238" s="147">
        <f t="shared" si="52"/>
        <v>1.193418001421505</v>
      </c>
    </row>
    <row r="239" spans="1:12" s="50" customFormat="1" ht="12.75">
      <c r="A239" s="17" t="s">
        <v>20</v>
      </c>
      <c r="B239" s="28"/>
      <c r="C239" s="28"/>
      <c r="D239" s="28" t="s">
        <v>121</v>
      </c>
      <c r="E239" s="18">
        <v>95000</v>
      </c>
      <c r="F239" s="18">
        <v>118500</v>
      </c>
      <c r="G239" s="18">
        <v>118500</v>
      </c>
      <c r="H239" s="18">
        <v>118500</v>
      </c>
      <c r="I239" s="18"/>
      <c r="J239" s="18"/>
      <c r="K239" s="18"/>
      <c r="L239" s="147">
        <f aca="true" t="shared" si="54" ref="L239:L254">F239/E239</f>
        <v>1.2473684210526317</v>
      </c>
    </row>
    <row r="240" spans="1:12" s="50" customFormat="1" ht="12.75">
      <c r="A240" s="48" t="s">
        <v>17</v>
      </c>
      <c r="B240" s="51"/>
      <c r="C240" s="51"/>
      <c r="D240" s="51" t="s">
        <v>122</v>
      </c>
      <c r="E240" s="49">
        <v>284899</v>
      </c>
      <c r="F240" s="49">
        <v>308300</v>
      </c>
      <c r="G240" s="49">
        <v>308300</v>
      </c>
      <c r="H240" s="49">
        <v>308300</v>
      </c>
      <c r="I240" s="49"/>
      <c r="J240" s="49"/>
      <c r="K240" s="49"/>
      <c r="L240" s="162">
        <f t="shared" si="54"/>
        <v>1.082137880441841</v>
      </c>
    </row>
    <row r="241" spans="1:12" s="50" customFormat="1" ht="12.75">
      <c r="A241" s="21" t="s">
        <v>143</v>
      </c>
      <c r="B241" s="32"/>
      <c r="C241" s="32"/>
      <c r="D241" s="32" t="s">
        <v>123</v>
      </c>
      <c r="E241" s="22">
        <v>36540</v>
      </c>
      <c r="F241" s="22">
        <v>42200</v>
      </c>
      <c r="G241" s="22">
        <v>42200</v>
      </c>
      <c r="H241" s="22">
        <v>42200</v>
      </c>
      <c r="I241" s="22"/>
      <c r="J241" s="22"/>
      <c r="K241" s="22"/>
      <c r="L241" s="147">
        <f t="shared" si="54"/>
        <v>1.1548987411056377</v>
      </c>
    </row>
    <row r="242" spans="1:12" s="50" customFormat="1" ht="12.75">
      <c r="A242" s="21" t="s">
        <v>200</v>
      </c>
      <c r="B242" s="32"/>
      <c r="C242" s="32"/>
      <c r="D242" s="32" t="s">
        <v>199</v>
      </c>
      <c r="E242" s="22">
        <v>4600</v>
      </c>
      <c r="F242" s="22">
        <v>800</v>
      </c>
      <c r="G242" s="22">
        <v>800</v>
      </c>
      <c r="H242" s="22"/>
      <c r="I242" s="22"/>
      <c r="J242" s="22"/>
      <c r="K242" s="22"/>
      <c r="L242" s="147">
        <f t="shared" si="54"/>
        <v>0.17391304347826086</v>
      </c>
    </row>
    <row r="243" spans="1:12" s="50" customFormat="1" ht="12.75">
      <c r="A243" s="17" t="s">
        <v>219</v>
      </c>
      <c r="B243" s="28"/>
      <c r="C243" s="28"/>
      <c r="D243" s="28" t="s">
        <v>116</v>
      </c>
      <c r="E243" s="18">
        <v>36470</v>
      </c>
      <c r="F243" s="18">
        <v>37800</v>
      </c>
      <c r="G243" s="18">
        <v>37800</v>
      </c>
      <c r="H243" s="18"/>
      <c r="I243" s="18"/>
      <c r="J243" s="18"/>
      <c r="K243" s="18"/>
      <c r="L243" s="147">
        <f t="shared" si="54"/>
        <v>1.036468330134357</v>
      </c>
    </row>
    <row r="244" spans="1:12" s="50" customFormat="1" ht="12.75">
      <c r="A244" s="52" t="s">
        <v>233</v>
      </c>
      <c r="B244" s="53"/>
      <c r="C244" s="53"/>
      <c r="D244" s="53" t="s">
        <v>132</v>
      </c>
      <c r="E244" s="54">
        <v>23250</v>
      </c>
      <c r="F244" s="54">
        <v>14000</v>
      </c>
      <c r="G244" s="54">
        <v>14000</v>
      </c>
      <c r="H244" s="54"/>
      <c r="I244" s="54"/>
      <c r="J244" s="54"/>
      <c r="K244" s="54"/>
      <c r="L244" s="162">
        <f t="shared" si="54"/>
        <v>0.6021505376344086</v>
      </c>
    </row>
    <row r="245" spans="1:12" s="50" customFormat="1" ht="12.75">
      <c r="A245" s="21" t="s">
        <v>56</v>
      </c>
      <c r="B245" s="32"/>
      <c r="C245" s="32"/>
      <c r="D245" s="32" t="s">
        <v>126</v>
      </c>
      <c r="E245" s="127">
        <v>100000</v>
      </c>
      <c r="F245" s="22">
        <v>102000</v>
      </c>
      <c r="G245" s="22">
        <v>102000</v>
      </c>
      <c r="H245" s="22"/>
      <c r="I245" s="22"/>
      <c r="J245" s="22"/>
      <c r="K245" s="22"/>
      <c r="L245" s="148">
        <f t="shared" si="54"/>
        <v>1.02</v>
      </c>
    </row>
    <row r="246" spans="1:12" s="50" customFormat="1" ht="12.75">
      <c r="A246" s="21" t="s">
        <v>42</v>
      </c>
      <c r="B246" s="32"/>
      <c r="C246" s="32"/>
      <c r="D246" s="32" t="s">
        <v>113</v>
      </c>
      <c r="E246" s="127">
        <v>6000</v>
      </c>
      <c r="F246" s="22">
        <v>5000</v>
      </c>
      <c r="G246" s="22">
        <v>5000</v>
      </c>
      <c r="H246" s="22"/>
      <c r="I246" s="22"/>
      <c r="J246" s="22"/>
      <c r="K246" s="22"/>
      <c r="L246" s="148">
        <f t="shared" si="54"/>
        <v>0.8333333333333334</v>
      </c>
    </row>
    <row r="247" spans="1:12" s="50" customFormat="1" ht="12.75">
      <c r="A247" s="21" t="s">
        <v>263</v>
      </c>
      <c r="B247" s="32"/>
      <c r="C247" s="32"/>
      <c r="D247" s="32" t="s">
        <v>262</v>
      </c>
      <c r="E247" s="127">
        <v>1050</v>
      </c>
      <c r="F247" s="22">
        <v>1100</v>
      </c>
      <c r="G247" s="22">
        <v>1100</v>
      </c>
      <c r="H247" s="22"/>
      <c r="I247" s="22"/>
      <c r="J247" s="22"/>
      <c r="K247" s="22"/>
      <c r="L247" s="148">
        <f t="shared" si="54"/>
        <v>1.0476190476190477</v>
      </c>
    </row>
    <row r="248" spans="1:12" s="50" customFormat="1" ht="12.75">
      <c r="A248" s="21" t="s">
        <v>48</v>
      </c>
      <c r="B248" s="32"/>
      <c r="C248" s="32"/>
      <c r="D248" s="32" t="s">
        <v>117</v>
      </c>
      <c r="E248" s="22">
        <v>28000</v>
      </c>
      <c r="F248" s="22">
        <v>25000</v>
      </c>
      <c r="G248" s="22">
        <v>25000</v>
      </c>
      <c r="H248" s="22"/>
      <c r="I248" s="22"/>
      <c r="J248" s="22"/>
      <c r="K248" s="22"/>
      <c r="L248" s="147">
        <f t="shared" si="54"/>
        <v>0.8928571428571429</v>
      </c>
    </row>
    <row r="249" spans="1:12" s="50" customFormat="1" ht="12.75">
      <c r="A249" s="17" t="s">
        <v>281</v>
      </c>
      <c r="B249" s="28"/>
      <c r="C249" s="28"/>
      <c r="D249" s="28" t="s">
        <v>202</v>
      </c>
      <c r="E249" s="18">
        <v>2000</v>
      </c>
      <c r="F249" s="18">
        <v>2000</v>
      </c>
      <c r="G249" s="18">
        <v>2000</v>
      </c>
      <c r="H249" s="18"/>
      <c r="I249" s="18"/>
      <c r="J249" s="18"/>
      <c r="K249" s="18"/>
      <c r="L249" s="147">
        <f t="shared" si="54"/>
        <v>1</v>
      </c>
    </row>
    <row r="250" spans="1:12" ht="12.75">
      <c r="A250" s="52" t="s">
        <v>21</v>
      </c>
      <c r="B250" s="53"/>
      <c r="C250" s="53"/>
      <c r="D250" s="53" t="s">
        <v>124</v>
      </c>
      <c r="E250" s="54">
        <v>6500</v>
      </c>
      <c r="F250" s="54">
        <v>6500</v>
      </c>
      <c r="G250" s="54">
        <v>6500</v>
      </c>
      <c r="H250" s="54"/>
      <c r="I250" s="54"/>
      <c r="J250" s="54"/>
      <c r="K250" s="54"/>
      <c r="L250" s="162">
        <f t="shared" si="54"/>
        <v>1</v>
      </c>
    </row>
    <row r="251" spans="1:12" ht="12.75">
      <c r="A251" s="17" t="s">
        <v>22</v>
      </c>
      <c r="B251" s="28"/>
      <c r="C251" s="28"/>
      <c r="D251" s="28" t="s">
        <v>128</v>
      </c>
      <c r="E251" s="18">
        <v>11000</v>
      </c>
      <c r="F251" s="18">
        <v>11000</v>
      </c>
      <c r="G251" s="18">
        <v>11000</v>
      </c>
      <c r="H251" s="18"/>
      <c r="I251" s="18"/>
      <c r="J251" s="18"/>
      <c r="K251" s="18"/>
      <c r="L251" s="147">
        <f t="shared" si="54"/>
        <v>1</v>
      </c>
    </row>
    <row r="252" spans="1:12" ht="12.75">
      <c r="A252" s="17" t="s">
        <v>23</v>
      </c>
      <c r="B252" s="28"/>
      <c r="C252" s="28"/>
      <c r="D252" s="28" t="s">
        <v>125</v>
      </c>
      <c r="E252" s="18">
        <v>93000</v>
      </c>
      <c r="F252" s="18">
        <v>103300</v>
      </c>
      <c r="G252" s="18">
        <v>103300</v>
      </c>
      <c r="H252" s="18"/>
      <c r="I252" s="18"/>
      <c r="J252" s="18"/>
      <c r="K252" s="18"/>
      <c r="L252" s="147">
        <f t="shared" si="54"/>
        <v>1.110752688172043</v>
      </c>
    </row>
    <row r="253" spans="1:12" ht="12.75">
      <c r="A253" s="21" t="s">
        <v>174</v>
      </c>
      <c r="B253" s="32"/>
      <c r="C253" s="32"/>
      <c r="D253" s="32" t="s">
        <v>114</v>
      </c>
      <c r="E253" s="22">
        <v>0</v>
      </c>
      <c r="F253" s="424">
        <v>300000</v>
      </c>
      <c r="G253" s="424"/>
      <c r="H253" s="424"/>
      <c r="I253" s="424"/>
      <c r="J253" s="424"/>
      <c r="K253" s="424">
        <v>300000</v>
      </c>
      <c r="L253" s="148"/>
    </row>
    <row r="254" spans="1:12" ht="12.75">
      <c r="A254" s="19" t="s">
        <v>177</v>
      </c>
      <c r="B254" s="30"/>
      <c r="C254" s="30"/>
      <c r="D254" s="30" t="s">
        <v>129</v>
      </c>
      <c r="E254" s="20">
        <v>16000</v>
      </c>
      <c r="F254" s="20">
        <v>16000</v>
      </c>
      <c r="G254" s="20"/>
      <c r="H254" s="20"/>
      <c r="I254" s="20"/>
      <c r="J254" s="20"/>
      <c r="K254" s="20">
        <f>SUM(F254)</f>
        <v>16000</v>
      </c>
      <c r="L254" s="151">
        <f t="shared" si="54"/>
        <v>1</v>
      </c>
    </row>
    <row r="255" spans="1:12" s="13" customFormat="1" ht="12.75">
      <c r="A255" s="84" t="s">
        <v>237</v>
      </c>
      <c r="B255" s="85"/>
      <c r="C255" s="85" t="s">
        <v>105</v>
      </c>
      <c r="D255" s="85"/>
      <c r="E255" s="86">
        <f aca="true" t="shared" si="55" ref="E255:K255">SUM(E256+E257+E258+E259+E260+E261+E262+E263+E264+E265+E269+E270)</f>
        <v>437400</v>
      </c>
      <c r="F255" s="86">
        <f t="shared" si="55"/>
        <v>455750</v>
      </c>
      <c r="G255" s="86">
        <f t="shared" si="55"/>
        <v>265750</v>
      </c>
      <c r="H255" s="86">
        <f t="shared" si="55"/>
        <v>73250</v>
      </c>
      <c r="I255" s="86">
        <f t="shared" si="55"/>
        <v>0</v>
      </c>
      <c r="J255" s="86">
        <f t="shared" si="55"/>
        <v>0</v>
      </c>
      <c r="K255" s="86">
        <f t="shared" si="55"/>
        <v>190000</v>
      </c>
      <c r="L255" s="146">
        <f>F255/E255</f>
        <v>1.041952446273434</v>
      </c>
    </row>
    <row r="256" spans="1:12" s="268" customFormat="1" ht="12.75">
      <c r="A256" s="43" t="s">
        <v>235</v>
      </c>
      <c r="B256" s="329"/>
      <c r="C256" s="329"/>
      <c r="D256" s="329" t="s">
        <v>131</v>
      </c>
      <c r="E256" s="330">
        <v>500</v>
      </c>
      <c r="F256" s="330">
        <v>500</v>
      </c>
      <c r="G256" s="330">
        <v>500</v>
      </c>
      <c r="H256" s="330"/>
      <c r="I256" s="330"/>
      <c r="J256" s="330"/>
      <c r="K256" s="330"/>
      <c r="L256" s="147">
        <f>F256/E256</f>
        <v>1</v>
      </c>
    </row>
    <row r="257" spans="1:12" ht="12.75">
      <c r="A257" s="17" t="s">
        <v>19</v>
      </c>
      <c r="B257" s="28"/>
      <c r="C257" s="28"/>
      <c r="D257" s="28" t="s">
        <v>120</v>
      </c>
      <c r="E257" s="18">
        <v>39700</v>
      </c>
      <c r="F257" s="18">
        <v>55200</v>
      </c>
      <c r="G257" s="18">
        <v>55200</v>
      </c>
      <c r="H257" s="18">
        <v>55200</v>
      </c>
      <c r="I257" s="18"/>
      <c r="J257" s="18"/>
      <c r="K257" s="18"/>
      <c r="L257" s="147">
        <f>F257/E257</f>
        <v>1.3904282115869018</v>
      </c>
    </row>
    <row r="258" spans="1:12" ht="12.75">
      <c r="A258" s="17" t="s">
        <v>20</v>
      </c>
      <c r="B258" s="28"/>
      <c r="C258" s="28"/>
      <c r="D258" s="28" t="s">
        <v>121</v>
      </c>
      <c r="E258" s="18">
        <v>3100</v>
      </c>
      <c r="F258" s="18">
        <v>3400</v>
      </c>
      <c r="G258" s="18">
        <v>3400</v>
      </c>
      <c r="H258" s="18">
        <v>3400</v>
      </c>
      <c r="I258" s="18"/>
      <c r="J258" s="18"/>
      <c r="K258" s="18"/>
      <c r="L258" s="147">
        <f>F258/E258</f>
        <v>1.096774193548387</v>
      </c>
    </row>
    <row r="259" spans="1:12" ht="12.75">
      <c r="A259" s="52" t="s">
        <v>17</v>
      </c>
      <c r="B259" s="53"/>
      <c r="C259" s="53"/>
      <c r="D259" s="53" t="s">
        <v>122</v>
      </c>
      <c r="E259" s="54">
        <v>10100</v>
      </c>
      <c r="F259" s="54">
        <v>13200</v>
      </c>
      <c r="G259" s="54">
        <v>13200</v>
      </c>
      <c r="H259" s="54">
        <v>13200</v>
      </c>
      <c r="I259" s="54"/>
      <c r="J259" s="54"/>
      <c r="K259" s="54"/>
      <c r="L259" s="162">
        <f aca="true" t="shared" si="56" ref="L259:L270">F259/E259</f>
        <v>1.306930693069307</v>
      </c>
    </row>
    <row r="260" spans="1:12" ht="12.75">
      <c r="A260" s="21" t="s">
        <v>143</v>
      </c>
      <c r="B260" s="32"/>
      <c r="C260" s="32"/>
      <c r="D260" s="32" t="s">
        <v>123</v>
      </c>
      <c r="E260" s="22">
        <v>1100</v>
      </c>
      <c r="F260" s="22">
        <v>1450</v>
      </c>
      <c r="G260" s="22">
        <v>1450</v>
      </c>
      <c r="H260" s="22">
        <v>1450</v>
      </c>
      <c r="I260" s="22"/>
      <c r="J260" s="22"/>
      <c r="K260" s="22"/>
      <c r="L260" s="148">
        <f t="shared" si="56"/>
        <v>1.3181818181818181</v>
      </c>
    </row>
    <row r="261" spans="1:12" ht="12.75">
      <c r="A261" s="21" t="s">
        <v>200</v>
      </c>
      <c r="B261" s="32"/>
      <c r="C261" s="32"/>
      <c r="D261" s="32" t="s">
        <v>199</v>
      </c>
      <c r="E261" s="22">
        <v>14100</v>
      </c>
      <c r="F261" s="22">
        <v>14100</v>
      </c>
      <c r="G261" s="22">
        <v>14100</v>
      </c>
      <c r="H261" s="22"/>
      <c r="I261" s="22"/>
      <c r="J261" s="22"/>
      <c r="K261" s="22"/>
      <c r="L261" s="148">
        <f t="shared" si="56"/>
        <v>1</v>
      </c>
    </row>
    <row r="262" spans="1:12" ht="12.75">
      <c r="A262" s="17" t="s">
        <v>219</v>
      </c>
      <c r="B262" s="28"/>
      <c r="C262" s="28"/>
      <c r="D262" s="28" t="s">
        <v>116</v>
      </c>
      <c r="E262" s="18">
        <v>24000</v>
      </c>
      <c r="F262" s="18">
        <v>28000</v>
      </c>
      <c r="G262" s="18">
        <v>28000</v>
      </c>
      <c r="H262" s="18"/>
      <c r="I262" s="18"/>
      <c r="J262" s="18"/>
      <c r="K262" s="18"/>
      <c r="L262" s="147">
        <f>F262/E262</f>
        <v>1.1666666666666667</v>
      </c>
    </row>
    <row r="263" spans="1:12" ht="12.75">
      <c r="A263" s="52" t="s">
        <v>42</v>
      </c>
      <c r="B263" s="53"/>
      <c r="C263" s="53"/>
      <c r="D263" s="53" t="s">
        <v>113</v>
      </c>
      <c r="E263" s="54">
        <v>3000</v>
      </c>
      <c r="F263" s="54">
        <v>3000</v>
      </c>
      <c r="G263" s="54">
        <v>3000</v>
      </c>
      <c r="H263" s="54"/>
      <c r="I263" s="54"/>
      <c r="J263" s="54"/>
      <c r="K263" s="54"/>
      <c r="L263" s="162">
        <f t="shared" si="56"/>
        <v>1</v>
      </c>
    </row>
    <row r="264" spans="1:12" ht="12.75">
      <c r="A264" s="17" t="s">
        <v>48</v>
      </c>
      <c r="B264" s="28"/>
      <c r="C264" s="28"/>
      <c r="D264" s="28" t="s">
        <v>117</v>
      </c>
      <c r="E264" s="18">
        <v>175400</v>
      </c>
      <c r="F264" s="18">
        <v>140000</v>
      </c>
      <c r="G264" s="18">
        <v>140000</v>
      </c>
      <c r="H264" s="18"/>
      <c r="I264" s="18"/>
      <c r="J264" s="18"/>
      <c r="K264" s="18"/>
      <c r="L264" s="147">
        <f t="shared" si="56"/>
        <v>0.798175598631699</v>
      </c>
    </row>
    <row r="265" spans="1:12" ht="13.5" thickBot="1">
      <c r="A265" s="23" t="s">
        <v>22</v>
      </c>
      <c r="B265" s="33"/>
      <c r="C265" s="33"/>
      <c r="D265" s="33" t="s">
        <v>128</v>
      </c>
      <c r="E265" s="24">
        <v>5000</v>
      </c>
      <c r="F265" s="24">
        <v>5000</v>
      </c>
      <c r="G265" s="24">
        <v>5000</v>
      </c>
      <c r="H265" s="24"/>
      <c r="I265" s="24"/>
      <c r="J265" s="24"/>
      <c r="K265" s="24"/>
      <c r="L265" s="183">
        <f t="shared" si="56"/>
        <v>1</v>
      </c>
    </row>
    <row r="266" spans="1:15" ht="12.75">
      <c r="A266" s="392"/>
      <c r="B266" s="393"/>
      <c r="C266" s="393"/>
      <c r="D266" s="393"/>
      <c r="E266" s="394"/>
      <c r="F266" s="394"/>
      <c r="G266" s="394"/>
      <c r="H266" s="394"/>
      <c r="I266" s="394"/>
      <c r="J266" s="394"/>
      <c r="K266" s="394"/>
      <c r="L266" s="420"/>
      <c r="M266" s="392"/>
      <c r="N266" s="392"/>
      <c r="O266" s="392"/>
    </row>
    <row r="267" spans="1:12" ht="13.5" thickBot="1">
      <c r="A267" s="392"/>
      <c r="B267" s="393"/>
      <c r="C267" s="393"/>
      <c r="D267" s="393"/>
      <c r="E267" s="394"/>
      <c r="F267" s="394"/>
      <c r="G267" s="394"/>
      <c r="H267" s="394"/>
      <c r="I267" s="394"/>
      <c r="J267" s="394"/>
      <c r="K267" s="394"/>
      <c r="L267" s="420"/>
    </row>
    <row r="268" spans="1:12" ht="15.75" thickBot="1">
      <c r="A268" s="63">
        <v>1</v>
      </c>
      <c r="B268" s="64">
        <v>2</v>
      </c>
      <c r="C268" s="64">
        <v>3</v>
      </c>
      <c r="D268" s="64">
        <v>4</v>
      </c>
      <c r="E268" s="64">
        <v>5</v>
      </c>
      <c r="F268" s="64">
        <v>6</v>
      </c>
      <c r="G268" s="64">
        <v>7</v>
      </c>
      <c r="H268" s="64">
        <v>8</v>
      </c>
      <c r="I268" s="64">
        <v>9</v>
      </c>
      <c r="J268" s="64">
        <v>10</v>
      </c>
      <c r="K268" s="65">
        <v>11</v>
      </c>
      <c r="L268" s="66">
        <v>12</v>
      </c>
    </row>
    <row r="269" spans="1:12" ht="12.75">
      <c r="A269" s="21" t="s">
        <v>23</v>
      </c>
      <c r="B269" s="32"/>
      <c r="C269" s="32"/>
      <c r="D269" s="32" t="s">
        <v>125</v>
      </c>
      <c r="E269" s="22">
        <v>1400</v>
      </c>
      <c r="F269" s="22">
        <v>1900</v>
      </c>
      <c r="G269" s="22">
        <v>1900</v>
      </c>
      <c r="H269" s="22"/>
      <c r="I269" s="22"/>
      <c r="J269" s="22"/>
      <c r="K269" s="22"/>
      <c r="L269" s="147">
        <f t="shared" si="56"/>
        <v>1.3571428571428572</v>
      </c>
    </row>
    <row r="270" spans="1:12" ht="12.75">
      <c r="A270" s="19" t="s">
        <v>177</v>
      </c>
      <c r="B270" s="30"/>
      <c r="C270" s="30"/>
      <c r="D270" s="30" t="s">
        <v>129</v>
      </c>
      <c r="E270" s="20">
        <v>160000</v>
      </c>
      <c r="F270" s="20">
        <v>190000</v>
      </c>
      <c r="G270" s="20"/>
      <c r="H270" s="20"/>
      <c r="I270" s="20"/>
      <c r="J270" s="20"/>
      <c r="K270" s="20">
        <f>SUM(F270)</f>
        <v>190000</v>
      </c>
      <c r="L270" s="151">
        <f t="shared" si="56"/>
        <v>1.1875</v>
      </c>
    </row>
    <row r="271" spans="1:12" s="50" customFormat="1" ht="12.75">
      <c r="A271" s="84" t="s">
        <v>238</v>
      </c>
      <c r="B271" s="85"/>
      <c r="C271" s="85" t="s">
        <v>106</v>
      </c>
      <c r="D271" s="85"/>
      <c r="E271" s="86">
        <f>SUM(E272:E287)</f>
        <v>322000</v>
      </c>
      <c r="F271" s="86">
        <f aca="true" t="shared" si="57" ref="F271:K271">SUM(F272:F287)</f>
        <v>326200</v>
      </c>
      <c r="G271" s="86">
        <f t="shared" si="57"/>
        <v>326200</v>
      </c>
      <c r="H271" s="86">
        <f t="shared" si="57"/>
        <v>267500</v>
      </c>
      <c r="I271" s="86">
        <f t="shared" si="57"/>
        <v>0</v>
      </c>
      <c r="J271" s="86">
        <f t="shared" si="57"/>
        <v>0</v>
      </c>
      <c r="K271" s="86">
        <f t="shared" si="57"/>
        <v>0</v>
      </c>
      <c r="L271" s="146">
        <f>F271/E271</f>
        <v>1.0130434782608695</v>
      </c>
    </row>
    <row r="272" spans="1:12" s="268" customFormat="1" ht="12.75">
      <c r="A272" s="87" t="s">
        <v>235</v>
      </c>
      <c r="B272" s="264"/>
      <c r="C272" s="264"/>
      <c r="D272" s="264" t="s">
        <v>131</v>
      </c>
      <c r="E272" s="265">
        <v>1300</v>
      </c>
      <c r="F272" s="265">
        <v>1300</v>
      </c>
      <c r="G272" s="265">
        <v>1300</v>
      </c>
      <c r="H272" s="265"/>
      <c r="I272" s="265"/>
      <c r="J272" s="265"/>
      <c r="K272" s="265"/>
      <c r="L272" s="154">
        <f>F272/E272</f>
        <v>1</v>
      </c>
    </row>
    <row r="273" spans="1:12" s="50" customFormat="1" ht="12.75">
      <c r="A273" s="42" t="s">
        <v>19</v>
      </c>
      <c r="B273" s="44"/>
      <c r="C273" s="44"/>
      <c r="D273" s="44" t="s">
        <v>120</v>
      </c>
      <c r="E273" s="45">
        <v>180000</v>
      </c>
      <c r="F273" s="45">
        <v>207000</v>
      </c>
      <c r="G273" s="45">
        <v>207000</v>
      </c>
      <c r="H273" s="45">
        <v>207000</v>
      </c>
      <c r="I273" s="45"/>
      <c r="J273" s="45"/>
      <c r="K273" s="45"/>
      <c r="L273" s="154">
        <f>F273/E273</f>
        <v>1.15</v>
      </c>
    </row>
    <row r="274" spans="1:12" s="50" customFormat="1" ht="12.75">
      <c r="A274" s="42" t="s">
        <v>20</v>
      </c>
      <c r="B274" s="44"/>
      <c r="C274" s="44"/>
      <c r="D274" s="44" t="s">
        <v>121</v>
      </c>
      <c r="E274" s="45">
        <v>13000</v>
      </c>
      <c r="F274" s="45">
        <v>15300</v>
      </c>
      <c r="G274" s="45">
        <v>15300</v>
      </c>
      <c r="H274" s="45">
        <v>15300</v>
      </c>
      <c r="I274" s="45"/>
      <c r="J274" s="45"/>
      <c r="K274" s="45"/>
      <c r="L274" s="154">
        <f aca="true" t="shared" si="58" ref="L274:L286">F274/E274</f>
        <v>1.176923076923077</v>
      </c>
    </row>
    <row r="275" spans="1:12" s="50" customFormat="1" ht="12.75">
      <c r="A275" s="42" t="s">
        <v>17</v>
      </c>
      <c r="B275" s="44"/>
      <c r="C275" s="44"/>
      <c r="D275" s="44" t="s">
        <v>122</v>
      </c>
      <c r="E275" s="45">
        <v>33000</v>
      </c>
      <c r="F275" s="45">
        <v>39800</v>
      </c>
      <c r="G275" s="45">
        <v>39800</v>
      </c>
      <c r="H275" s="45">
        <v>39800</v>
      </c>
      <c r="I275" s="45"/>
      <c r="J275" s="45"/>
      <c r="K275" s="45"/>
      <c r="L275" s="154">
        <f t="shared" si="58"/>
        <v>1.206060606060606</v>
      </c>
    </row>
    <row r="276" spans="1:12" s="50" customFormat="1" ht="12.75">
      <c r="A276" s="42" t="s">
        <v>143</v>
      </c>
      <c r="B276" s="44"/>
      <c r="C276" s="44"/>
      <c r="D276" s="44" t="s">
        <v>123</v>
      </c>
      <c r="E276" s="45">
        <v>4500</v>
      </c>
      <c r="F276" s="45">
        <v>5400</v>
      </c>
      <c r="G276" s="45">
        <v>5400</v>
      </c>
      <c r="H276" s="45">
        <v>5400</v>
      </c>
      <c r="I276" s="45"/>
      <c r="J276" s="45"/>
      <c r="K276" s="45"/>
      <c r="L276" s="154">
        <f t="shared" si="58"/>
        <v>1.2</v>
      </c>
    </row>
    <row r="277" spans="1:12" s="50" customFormat="1" ht="12.75">
      <c r="A277" s="42" t="s">
        <v>200</v>
      </c>
      <c r="B277" s="44"/>
      <c r="C277" s="44"/>
      <c r="D277" s="44" t="s">
        <v>199</v>
      </c>
      <c r="E277" s="45">
        <v>9160</v>
      </c>
      <c r="F277" s="45">
        <v>5000</v>
      </c>
      <c r="G277" s="45">
        <v>5000</v>
      </c>
      <c r="H277" s="45"/>
      <c r="I277" s="45"/>
      <c r="J277" s="45"/>
      <c r="K277" s="45"/>
      <c r="L277" s="154">
        <f t="shared" si="58"/>
        <v>0.5458515283842795</v>
      </c>
    </row>
    <row r="278" spans="1:12" s="50" customFormat="1" ht="12.75">
      <c r="A278" s="42" t="s">
        <v>219</v>
      </c>
      <c r="B278" s="44"/>
      <c r="C278" s="44"/>
      <c r="D278" s="44" t="s">
        <v>116</v>
      </c>
      <c r="E278" s="45">
        <v>18842</v>
      </c>
      <c r="F278" s="45">
        <v>17000</v>
      </c>
      <c r="G278" s="45">
        <v>17000</v>
      </c>
      <c r="H278" s="45"/>
      <c r="I278" s="45"/>
      <c r="J278" s="45"/>
      <c r="K278" s="45"/>
      <c r="L278" s="154">
        <f t="shared" si="58"/>
        <v>0.902239677316633</v>
      </c>
    </row>
    <row r="279" spans="1:12" s="50" customFormat="1" ht="12.75">
      <c r="A279" s="42" t="s">
        <v>56</v>
      </c>
      <c r="B279" s="44"/>
      <c r="C279" s="44"/>
      <c r="D279" s="44" t="s">
        <v>126</v>
      </c>
      <c r="E279" s="45">
        <v>1500</v>
      </c>
      <c r="F279" s="45">
        <v>1550</v>
      </c>
      <c r="G279" s="45">
        <v>1550</v>
      </c>
      <c r="H279" s="45"/>
      <c r="I279" s="45"/>
      <c r="J279" s="45"/>
      <c r="K279" s="45"/>
      <c r="L279" s="154">
        <f t="shared" si="58"/>
        <v>1.0333333333333334</v>
      </c>
    </row>
    <row r="280" spans="1:12" s="50" customFormat="1" ht="12.75">
      <c r="A280" s="42" t="s">
        <v>42</v>
      </c>
      <c r="B280" s="44"/>
      <c r="C280" s="44"/>
      <c r="D280" s="44" t="s">
        <v>113</v>
      </c>
      <c r="E280" s="45">
        <v>500</v>
      </c>
      <c r="F280" s="45">
        <v>500</v>
      </c>
      <c r="G280" s="45">
        <v>500</v>
      </c>
      <c r="H280" s="45"/>
      <c r="I280" s="45"/>
      <c r="J280" s="45"/>
      <c r="K280" s="45"/>
      <c r="L280" s="154">
        <f t="shared" si="58"/>
        <v>1</v>
      </c>
    </row>
    <row r="281" spans="1:12" s="50" customFormat="1" ht="12.75">
      <c r="A281" s="42" t="s">
        <v>282</v>
      </c>
      <c r="B281" s="44"/>
      <c r="C281" s="44"/>
      <c r="D281" s="44" t="s">
        <v>262</v>
      </c>
      <c r="E281" s="45">
        <v>100</v>
      </c>
      <c r="F281" s="45">
        <v>100</v>
      </c>
      <c r="G281" s="45">
        <v>100</v>
      </c>
      <c r="H281" s="45"/>
      <c r="I281" s="45"/>
      <c r="J281" s="45"/>
      <c r="K281" s="45"/>
      <c r="L281" s="154">
        <f t="shared" si="58"/>
        <v>1</v>
      </c>
    </row>
    <row r="282" spans="1:12" s="50" customFormat="1" ht="12.75">
      <c r="A282" s="42" t="s">
        <v>48</v>
      </c>
      <c r="B282" s="44"/>
      <c r="C282" s="44"/>
      <c r="D282" s="44" t="s">
        <v>117</v>
      </c>
      <c r="E282" s="45">
        <v>22500</v>
      </c>
      <c r="F282" s="45">
        <v>25000</v>
      </c>
      <c r="G282" s="45">
        <v>25000</v>
      </c>
      <c r="H282" s="45"/>
      <c r="I282" s="45"/>
      <c r="J282" s="45"/>
      <c r="K282" s="45"/>
      <c r="L282" s="154">
        <f t="shared" si="58"/>
        <v>1.1111111111111112</v>
      </c>
    </row>
    <row r="283" spans="1:12" s="50" customFormat="1" ht="12.75">
      <c r="A283" s="42" t="s">
        <v>203</v>
      </c>
      <c r="B283" s="44"/>
      <c r="C283" s="44"/>
      <c r="D283" s="44" t="s">
        <v>202</v>
      </c>
      <c r="E283" s="45">
        <v>1090</v>
      </c>
      <c r="F283" s="45">
        <v>1100</v>
      </c>
      <c r="G283" s="45">
        <v>1100</v>
      </c>
      <c r="H283" s="45"/>
      <c r="I283" s="45"/>
      <c r="J283" s="45"/>
      <c r="K283" s="45"/>
      <c r="L283" s="154">
        <f t="shared" si="58"/>
        <v>1.0091743119266054</v>
      </c>
    </row>
    <row r="284" spans="1:12" s="50" customFormat="1" ht="12.75">
      <c r="A284" s="42" t="s">
        <v>21</v>
      </c>
      <c r="B284" s="44"/>
      <c r="C284" s="44"/>
      <c r="D284" s="44" t="s">
        <v>124</v>
      </c>
      <c r="E284" s="45">
        <v>1800</v>
      </c>
      <c r="F284" s="45">
        <v>1850</v>
      </c>
      <c r="G284" s="45">
        <v>1850</v>
      </c>
      <c r="H284" s="45"/>
      <c r="I284" s="45"/>
      <c r="J284" s="45"/>
      <c r="K284" s="45"/>
      <c r="L284" s="154">
        <f t="shared" si="58"/>
        <v>1.0277777777777777</v>
      </c>
    </row>
    <row r="285" spans="1:12" s="50" customFormat="1" ht="12.75">
      <c r="A285" s="42" t="s">
        <v>22</v>
      </c>
      <c r="B285" s="44"/>
      <c r="C285" s="44"/>
      <c r="D285" s="44" t="s">
        <v>128</v>
      </c>
      <c r="E285" s="45">
        <v>410</v>
      </c>
      <c r="F285" s="45">
        <v>450</v>
      </c>
      <c r="G285" s="45">
        <v>450</v>
      </c>
      <c r="H285" s="45"/>
      <c r="I285" s="45"/>
      <c r="J285" s="45"/>
      <c r="K285" s="45"/>
      <c r="L285" s="154">
        <f t="shared" si="58"/>
        <v>1.0975609756097562</v>
      </c>
    </row>
    <row r="286" spans="1:12" s="50" customFormat="1" ht="12.75">
      <c r="A286" s="42" t="s">
        <v>23</v>
      </c>
      <c r="B286" s="44"/>
      <c r="C286" s="44"/>
      <c r="D286" s="44" t="s">
        <v>125</v>
      </c>
      <c r="E286" s="45">
        <v>3600</v>
      </c>
      <c r="F286" s="45">
        <v>4850</v>
      </c>
      <c r="G286" s="45">
        <v>4850</v>
      </c>
      <c r="H286" s="45"/>
      <c r="I286" s="45"/>
      <c r="J286" s="45"/>
      <c r="K286" s="45"/>
      <c r="L286" s="154">
        <f t="shared" si="58"/>
        <v>1.3472222222222223</v>
      </c>
    </row>
    <row r="287" spans="1:12" s="50" customFormat="1" ht="12.75">
      <c r="A287" s="237" t="s">
        <v>177</v>
      </c>
      <c r="B287" s="238"/>
      <c r="C287" s="238"/>
      <c r="D287" s="238" t="s">
        <v>129</v>
      </c>
      <c r="E287" s="353">
        <v>30698</v>
      </c>
      <c r="F287" s="90">
        <v>0</v>
      </c>
      <c r="G287" s="90">
        <v>0</v>
      </c>
      <c r="H287" s="90"/>
      <c r="I287" s="90"/>
      <c r="J287" s="90"/>
      <c r="K287" s="90">
        <v>0</v>
      </c>
      <c r="L287" s="167"/>
    </row>
    <row r="288" spans="1:12" s="13" customFormat="1" ht="12.75">
      <c r="A288" s="16" t="s">
        <v>239</v>
      </c>
      <c r="B288" s="31"/>
      <c r="C288" s="31" t="s">
        <v>150</v>
      </c>
      <c r="D288" s="31"/>
      <c r="E288" s="59">
        <f>SUM(E289)</f>
        <v>42600</v>
      </c>
      <c r="F288" s="59">
        <f aca="true" t="shared" si="59" ref="F288:K288">SUM(F289)</f>
        <v>45950</v>
      </c>
      <c r="G288" s="59">
        <f t="shared" si="59"/>
        <v>45950</v>
      </c>
      <c r="H288" s="59">
        <f t="shared" si="59"/>
        <v>0</v>
      </c>
      <c r="I288" s="59">
        <f t="shared" si="59"/>
        <v>0</v>
      </c>
      <c r="J288" s="59">
        <f t="shared" si="59"/>
        <v>0</v>
      </c>
      <c r="K288" s="59">
        <f t="shared" si="59"/>
        <v>0</v>
      </c>
      <c r="L288" s="371">
        <f>F288/E288</f>
        <v>1.0786384976525822</v>
      </c>
    </row>
    <row r="289" spans="1:12" s="50" customFormat="1" ht="13.5" thickBot="1">
      <c r="A289" s="302" t="s">
        <v>187</v>
      </c>
      <c r="B289" s="46"/>
      <c r="C289" s="46"/>
      <c r="D289" s="46" t="s">
        <v>117</v>
      </c>
      <c r="E289" s="186">
        <v>42600</v>
      </c>
      <c r="F289" s="47">
        <v>45950</v>
      </c>
      <c r="G289" s="47">
        <v>45950</v>
      </c>
      <c r="H289" s="47"/>
      <c r="I289" s="47"/>
      <c r="J289" s="47"/>
      <c r="K289" s="47"/>
      <c r="L289" s="206">
        <f>F289/E289</f>
        <v>1.0786384976525822</v>
      </c>
    </row>
    <row r="290" spans="1:12" s="50" customFormat="1" ht="15.75" thickBot="1">
      <c r="A290" s="303" t="s">
        <v>32</v>
      </c>
      <c r="B290" s="73" t="s">
        <v>79</v>
      </c>
      <c r="C290" s="68"/>
      <c r="D290" s="68"/>
      <c r="E290" s="69">
        <f>SUM(E291+E296+E313)</f>
        <v>195480</v>
      </c>
      <c r="F290" s="69">
        <f>SUM(F291+F296+F313+F293)</f>
        <v>203600</v>
      </c>
      <c r="G290" s="69">
        <f>SUM(G291+G296+G313+G293)</f>
        <v>195100</v>
      </c>
      <c r="H290" s="69">
        <f>SUM(H291+H296+H313+H293)</f>
        <v>1270</v>
      </c>
      <c r="I290" s="69">
        <f>SUM(I291+I296+I313)</f>
        <v>0</v>
      </c>
      <c r="J290" s="69">
        <f>SUM(J291+J296+J313)</f>
        <v>0</v>
      </c>
      <c r="K290" s="69">
        <f>SUM(K291+K296+K313)</f>
        <v>8500</v>
      </c>
      <c r="L290" s="142">
        <f>F290/E290</f>
        <v>1.0415387763454063</v>
      </c>
    </row>
    <row r="291" spans="1:12" s="50" customFormat="1" ht="12.75">
      <c r="A291" s="57" t="s">
        <v>154</v>
      </c>
      <c r="B291" s="31"/>
      <c r="C291" s="31" t="s">
        <v>153</v>
      </c>
      <c r="D291" s="31"/>
      <c r="E291" s="324">
        <f>SUM(E292)</f>
        <v>20000</v>
      </c>
      <c r="F291" s="324">
        <f aca="true" t="shared" si="60" ref="F291:K291">SUM(F292)</f>
        <v>25000</v>
      </c>
      <c r="G291" s="324">
        <f t="shared" si="60"/>
        <v>25000</v>
      </c>
      <c r="H291" s="324">
        <f t="shared" si="60"/>
        <v>0</v>
      </c>
      <c r="I291" s="324">
        <f t="shared" si="60"/>
        <v>0</v>
      </c>
      <c r="J291" s="324">
        <f t="shared" si="60"/>
        <v>0</v>
      </c>
      <c r="K291" s="324">
        <f t="shared" si="60"/>
        <v>0</v>
      </c>
      <c r="L291" s="402">
        <f>F291/E291</f>
        <v>1.25</v>
      </c>
    </row>
    <row r="292" spans="1:12" s="50" customFormat="1" ht="12.75">
      <c r="A292" s="308" t="s">
        <v>48</v>
      </c>
      <c r="B292" s="75"/>
      <c r="C292" s="75"/>
      <c r="D292" s="75" t="s">
        <v>117</v>
      </c>
      <c r="E292" s="323">
        <v>20000</v>
      </c>
      <c r="F292" s="76">
        <v>25000</v>
      </c>
      <c r="G292" s="76">
        <v>25000</v>
      </c>
      <c r="H292" s="76"/>
      <c r="I292" s="76"/>
      <c r="J292" s="76"/>
      <c r="K292" s="76"/>
      <c r="L292" s="290">
        <f>F292/E292</f>
        <v>1.25</v>
      </c>
    </row>
    <row r="293" spans="1:12" s="209" customFormat="1" ht="12.75">
      <c r="A293" s="312" t="s">
        <v>294</v>
      </c>
      <c r="B293" s="250"/>
      <c r="C293" s="250" t="s">
        <v>291</v>
      </c>
      <c r="D293" s="250"/>
      <c r="E293" s="430">
        <v>0</v>
      </c>
      <c r="F293" s="251">
        <f aca="true" t="shared" si="61" ref="F293:K293">SUM(F294:F295)</f>
        <v>11000</v>
      </c>
      <c r="G293" s="251">
        <f t="shared" si="61"/>
        <v>11000</v>
      </c>
      <c r="H293" s="251">
        <f t="shared" si="61"/>
        <v>0</v>
      </c>
      <c r="I293" s="251">
        <f t="shared" si="61"/>
        <v>0</v>
      </c>
      <c r="J293" s="251">
        <f t="shared" si="61"/>
        <v>0</v>
      </c>
      <c r="K293" s="251">
        <f t="shared" si="61"/>
        <v>0</v>
      </c>
      <c r="L293" s="431"/>
    </row>
    <row r="294" spans="1:12" s="50" customFormat="1" ht="12.75">
      <c r="A294" s="308" t="s">
        <v>200</v>
      </c>
      <c r="B294" s="75"/>
      <c r="C294" s="75"/>
      <c r="D294" s="75" t="s">
        <v>199</v>
      </c>
      <c r="E294" s="358">
        <v>0</v>
      </c>
      <c r="F294" s="76">
        <v>6000</v>
      </c>
      <c r="G294" s="76">
        <v>6000</v>
      </c>
      <c r="H294" s="76"/>
      <c r="I294" s="76"/>
      <c r="J294" s="76"/>
      <c r="K294" s="76"/>
      <c r="L294" s="290"/>
    </row>
    <row r="295" spans="1:12" s="50" customFormat="1" ht="12.75">
      <c r="A295" s="297" t="s">
        <v>187</v>
      </c>
      <c r="B295" s="30"/>
      <c r="C295" s="30"/>
      <c r="D295" s="30" t="s">
        <v>117</v>
      </c>
      <c r="E295" s="317">
        <v>0</v>
      </c>
      <c r="F295" s="20">
        <v>5000</v>
      </c>
      <c r="G295" s="20">
        <v>5000</v>
      </c>
      <c r="H295" s="20"/>
      <c r="I295" s="20"/>
      <c r="J295" s="20"/>
      <c r="K295" s="20"/>
      <c r="L295" s="336"/>
    </row>
    <row r="296" spans="1:12" s="209" customFormat="1" ht="12.75">
      <c r="A296" s="309" t="s">
        <v>33</v>
      </c>
      <c r="B296" s="271"/>
      <c r="C296" s="271" t="s">
        <v>80</v>
      </c>
      <c r="D296" s="271"/>
      <c r="E296" s="273">
        <f aca="true" t="shared" si="62" ref="E296:K296">SUM(E297:E306)</f>
        <v>150000</v>
      </c>
      <c r="F296" s="273">
        <f t="shared" si="62"/>
        <v>139000</v>
      </c>
      <c r="G296" s="273">
        <f t="shared" si="62"/>
        <v>130500</v>
      </c>
      <c r="H296" s="273">
        <f t="shared" si="62"/>
        <v>670</v>
      </c>
      <c r="I296" s="273">
        <f t="shared" si="62"/>
        <v>0</v>
      </c>
      <c r="J296" s="273">
        <f t="shared" si="62"/>
        <v>0</v>
      </c>
      <c r="K296" s="273">
        <f t="shared" si="62"/>
        <v>8500</v>
      </c>
      <c r="L296" s="272">
        <f aca="true" t="shared" si="63" ref="L296:L303">F296/E296</f>
        <v>0.9266666666666666</v>
      </c>
    </row>
    <row r="297" spans="1:12" s="50" customFormat="1" ht="12.75">
      <c r="A297" s="182" t="s">
        <v>28</v>
      </c>
      <c r="B297" s="32"/>
      <c r="C297" s="32"/>
      <c r="D297" s="32" t="s">
        <v>133</v>
      </c>
      <c r="E297" s="314">
        <v>58000</v>
      </c>
      <c r="F297" s="22">
        <v>62830</v>
      </c>
      <c r="G297" s="22">
        <v>62830</v>
      </c>
      <c r="H297" s="18"/>
      <c r="I297" s="18"/>
      <c r="J297" s="18"/>
      <c r="K297" s="18"/>
      <c r="L297" s="147">
        <f t="shared" si="63"/>
        <v>1.0832758620689655</v>
      </c>
    </row>
    <row r="298" spans="1:12" s="50" customFormat="1" ht="12.75">
      <c r="A298" s="219" t="s">
        <v>176</v>
      </c>
      <c r="B298" s="28"/>
      <c r="C298" s="28"/>
      <c r="D298" s="28" t="s">
        <v>122</v>
      </c>
      <c r="E298" s="315">
        <v>800</v>
      </c>
      <c r="F298" s="281">
        <v>570</v>
      </c>
      <c r="G298" s="18">
        <v>570</v>
      </c>
      <c r="H298" s="282">
        <v>570</v>
      </c>
      <c r="I298" s="54"/>
      <c r="J298" s="54"/>
      <c r="K298" s="54"/>
      <c r="L298" s="162">
        <f t="shared" si="63"/>
        <v>0.7125</v>
      </c>
    </row>
    <row r="299" spans="1:12" s="50" customFormat="1" ht="14.25">
      <c r="A299" s="182" t="s">
        <v>143</v>
      </c>
      <c r="B299" s="32"/>
      <c r="C299" s="32"/>
      <c r="D299" s="32" t="s">
        <v>123</v>
      </c>
      <c r="E299" s="235">
        <v>180</v>
      </c>
      <c r="F299" s="22">
        <v>100</v>
      </c>
      <c r="G299" s="22">
        <v>100</v>
      </c>
      <c r="H299" s="22">
        <v>100</v>
      </c>
      <c r="I299" s="22"/>
      <c r="J299" s="22"/>
      <c r="K299" s="22"/>
      <c r="L299" s="148">
        <f t="shared" si="63"/>
        <v>0.5555555555555556</v>
      </c>
    </row>
    <row r="300" spans="1:12" s="50" customFormat="1" ht="14.25">
      <c r="A300" s="219" t="s">
        <v>200</v>
      </c>
      <c r="B300" s="28"/>
      <c r="C300" s="28"/>
      <c r="D300" s="28" t="s">
        <v>199</v>
      </c>
      <c r="E300" s="235">
        <v>46000</v>
      </c>
      <c r="F300" s="18">
        <v>40000</v>
      </c>
      <c r="G300" s="18">
        <v>40000</v>
      </c>
      <c r="H300" s="18"/>
      <c r="I300" s="18"/>
      <c r="J300" s="18"/>
      <c r="K300" s="18"/>
      <c r="L300" s="147">
        <f t="shared" si="63"/>
        <v>0.8695652173913043</v>
      </c>
    </row>
    <row r="301" spans="1:12" s="50" customFormat="1" ht="12.75">
      <c r="A301" s="302" t="s">
        <v>219</v>
      </c>
      <c r="B301" s="46"/>
      <c r="C301" s="46"/>
      <c r="D301" s="46" t="s">
        <v>116</v>
      </c>
      <c r="E301" s="323">
        <v>4880</v>
      </c>
      <c r="F301" s="47">
        <v>5000</v>
      </c>
      <c r="G301" s="47">
        <v>5000</v>
      </c>
      <c r="H301" s="47"/>
      <c r="I301" s="47"/>
      <c r="J301" s="47"/>
      <c r="K301" s="47"/>
      <c r="L301" s="164">
        <f t="shared" si="63"/>
        <v>1.0245901639344261</v>
      </c>
    </row>
    <row r="302" spans="1:12" s="50" customFormat="1" ht="12.75">
      <c r="A302" s="294" t="s">
        <v>42</v>
      </c>
      <c r="B302" s="44"/>
      <c r="C302" s="44"/>
      <c r="D302" s="44" t="s">
        <v>113</v>
      </c>
      <c r="E302" s="315">
        <v>10000</v>
      </c>
      <c r="F302" s="45">
        <v>5000</v>
      </c>
      <c r="G302" s="45">
        <v>5000</v>
      </c>
      <c r="H302" s="45"/>
      <c r="I302" s="45"/>
      <c r="J302" s="45"/>
      <c r="K302" s="45"/>
      <c r="L302" s="147">
        <f t="shared" si="63"/>
        <v>0.5</v>
      </c>
    </row>
    <row r="303" spans="1:12" s="50" customFormat="1" ht="12.75">
      <c r="A303" s="182" t="s">
        <v>48</v>
      </c>
      <c r="B303" s="32"/>
      <c r="C303" s="32"/>
      <c r="D303" s="32" t="s">
        <v>117</v>
      </c>
      <c r="E303" s="315">
        <v>22540</v>
      </c>
      <c r="F303" s="22">
        <v>14500</v>
      </c>
      <c r="G303" s="22">
        <v>14500</v>
      </c>
      <c r="H303" s="22"/>
      <c r="I303" s="22"/>
      <c r="J303" s="22"/>
      <c r="K303" s="22"/>
      <c r="L303" s="147">
        <f t="shared" si="63"/>
        <v>0.6433007985803016</v>
      </c>
    </row>
    <row r="304" spans="1:12" s="50" customFormat="1" ht="12.75">
      <c r="A304" s="182" t="s">
        <v>258</v>
      </c>
      <c r="B304" s="32"/>
      <c r="C304" s="32"/>
      <c r="D304" s="32" t="s">
        <v>202</v>
      </c>
      <c r="E304" s="315">
        <v>0</v>
      </c>
      <c r="F304" s="22">
        <v>1500</v>
      </c>
      <c r="G304" s="22">
        <v>1500</v>
      </c>
      <c r="H304" s="22"/>
      <c r="I304" s="22"/>
      <c r="J304" s="22"/>
      <c r="K304" s="22"/>
      <c r="L304" s="147"/>
    </row>
    <row r="305" spans="1:12" s="50" customFormat="1" ht="12.75">
      <c r="A305" s="182" t="s">
        <v>21</v>
      </c>
      <c r="B305" s="32"/>
      <c r="C305" s="32"/>
      <c r="D305" s="32" t="s">
        <v>124</v>
      </c>
      <c r="E305" s="315">
        <v>600</v>
      </c>
      <c r="F305" s="22">
        <v>1000</v>
      </c>
      <c r="G305" s="22">
        <v>1000</v>
      </c>
      <c r="H305" s="22"/>
      <c r="I305" s="22"/>
      <c r="J305" s="22"/>
      <c r="K305" s="22"/>
      <c r="L305" s="147"/>
    </row>
    <row r="306" spans="1:12" s="50" customFormat="1" ht="13.5" thickBot="1">
      <c r="A306" s="432" t="s">
        <v>177</v>
      </c>
      <c r="B306" s="433"/>
      <c r="C306" s="433"/>
      <c r="D306" s="433" t="s">
        <v>129</v>
      </c>
      <c r="E306" s="434">
        <v>7000</v>
      </c>
      <c r="F306" s="435">
        <v>8500</v>
      </c>
      <c r="G306" s="435"/>
      <c r="H306" s="435"/>
      <c r="I306" s="435"/>
      <c r="J306" s="435"/>
      <c r="K306" s="435">
        <v>8500</v>
      </c>
      <c r="L306" s="436">
        <f aca="true" t="shared" si="64" ref="L306:L317">F306/E306</f>
        <v>1.2142857142857142</v>
      </c>
    </row>
    <row r="307" spans="1:12" s="50" customFormat="1" ht="13.5" thickTop="1">
      <c r="A307" s="437"/>
      <c r="B307" s="438"/>
      <c r="C307" s="438"/>
      <c r="D307" s="438"/>
      <c r="E307" s="439"/>
      <c r="F307" s="440"/>
      <c r="G307" s="440"/>
      <c r="H307" s="440"/>
      <c r="I307" s="440"/>
      <c r="J307" s="440"/>
      <c r="K307" s="440"/>
      <c r="L307" s="441"/>
    </row>
    <row r="308" spans="1:12" s="50" customFormat="1" ht="12.75">
      <c r="A308" s="392"/>
      <c r="B308" s="393"/>
      <c r="C308" s="393"/>
      <c r="D308" s="393"/>
      <c r="E308" s="442"/>
      <c r="F308" s="394"/>
      <c r="G308" s="394"/>
      <c r="H308" s="394"/>
      <c r="I308" s="394"/>
      <c r="J308" s="394"/>
      <c r="K308" s="394"/>
      <c r="L308" s="420"/>
    </row>
    <row r="309" spans="1:12" s="50" customFormat="1" ht="12.75">
      <c r="A309" s="392"/>
      <c r="B309" s="393"/>
      <c r="C309" s="393"/>
      <c r="D309" s="393"/>
      <c r="E309" s="442"/>
      <c r="F309" s="394"/>
      <c r="G309" s="394"/>
      <c r="H309" s="394"/>
      <c r="I309" s="394"/>
      <c r="J309" s="394"/>
      <c r="K309" s="394"/>
      <c r="L309" s="420"/>
    </row>
    <row r="310" spans="1:12" s="50" customFormat="1" ht="12.75">
      <c r="A310" s="392"/>
      <c r="B310" s="393"/>
      <c r="C310" s="393"/>
      <c r="D310" s="393"/>
      <c r="E310" s="442"/>
      <c r="F310" s="394"/>
      <c r="G310" s="394"/>
      <c r="H310" s="394"/>
      <c r="I310" s="394"/>
      <c r="J310" s="394"/>
      <c r="K310" s="394"/>
      <c r="L310" s="420"/>
    </row>
    <row r="311" spans="1:12" s="50" customFormat="1" ht="13.5" thickBot="1">
      <c r="A311" s="443"/>
      <c r="B311" s="444"/>
      <c r="C311" s="444"/>
      <c r="D311" s="444"/>
      <c r="E311" s="445"/>
      <c r="F311" s="446"/>
      <c r="G311" s="446"/>
      <c r="H311" s="446"/>
      <c r="I311" s="446"/>
      <c r="J311" s="446"/>
      <c r="K311" s="446"/>
      <c r="L311" s="447"/>
    </row>
    <row r="312" spans="1:12" s="50" customFormat="1" ht="12.75" customHeight="1" thickBot="1" thickTop="1">
      <c r="A312" s="291">
        <v>1</v>
      </c>
      <c r="B312" s="287">
        <v>2</v>
      </c>
      <c r="C312" s="287">
        <v>3</v>
      </c>
      <c r="D312" s="287">
        <v>4</v>
      </c>
      <c r="E312" s="287">
        <v>5</v>
      </c>
      <c r="F312" s="287">
        <v>6</v>
      </c>
      <c r="G312" s="288">
        <v>7</v>
      </c>
      <c r="H312" s="287">
        <v>8</v>
      </c>
      <c r="I312" s="287">
        <v>9</v>
      </c>
      <c r="J312" s="287">
        <v>10</v>
      </c>
      <c r="K312" s="288">
        <v>11</v>
      </c>
      <c r="L312" s="374">
        <v>12</v>
      </c>
    </row>
    <row r="313" spans="1:12" s="50" customFormat="1" ht="12.75">
      <c r="A313" s="16" t="s">
        <v>26</v>
      </c>
      <c r="B313" s="31"/>
      <c r="C313" s="31" t="s">
        <v>163</v>
      </c>
      <c r="D313" s="80"/>
      <c r="E313" s="355">
        <f>SUM(E314:E318)</f>
        <v>25480</v>
      </c>
      <c r="F313" s="355">
        <f aca="true" t="shared" si="65" ref="F313:K313">SUM(F314:F318)</f>
        <v>28600</v>
      </c>
      <c r="G313" s="355">
        <f t="shared" si="65"/>
        <v>28600</v>
      </c>
      <c r="H313" s="355">
        <f t="shared" si="65"/>
        <v>600</v>
      </c>
      <c r="I313" s="355">
        <f t="shared" si="65"/>
        <v>0</v>
      </c>
      <c r="J313" s="355">
        <f t="shared" si="65"/>
        <v>0</v>
      </c>
      <c r="K313" s="355">
        <f t="shared" si="65"/>
        <v>0</v>
      </c>
      <c r="L313" s="152">
        <f t="shared" si="64"/>
        <v>1.1224489795918366</v>
      </c>
    </row>
    <row r="314" spans="1:12" s="50" customFormat="1" ht="12.75">
      <c r="A314" s="356" t="s">
        <v>195</v>
      </c>
      <c r="B314" s="29"/>
      <c r="C314" s="29"/>
      <c r="D314" s="88" t="s">
        <v>122</v>
      </c>
      <c r="E314" s="358">
        <v>400</v>
      </c>
      <c r="F314" s="358">
        <v>500</v>
      </c>
      <c r="G314" s="358">
        <v>500</v>
      </c>
      <c r="H314" s="358">
        <v>500</v>
      </c>
      <c r="I314" s="358"/>
      <c r="J314" s="358"/>
      <c r="K314" s="358"/>
      <c r="L314" s="415">
        <f t="shared" si="64"/>
        <v>1.25</v>
      </c>
    </row>
    <row r="315" spans="1:12" s="50" customFormat="1" ht="12.75">
      <c r="A315" s="357" t="s">
        <v>143</v>
      </c>
      <c r="B315" s="44"/>
      <c r="C315" s="44"/>
      <c r="D315" s="44" t="s">
        <v>123</v>
      </c>
      <c r="E315" s="315">
        <v>80</v>
      </c>
      <c r="F315" s="315">
        <v>100</v>
      </c>
      <c r="G315" s="315">
        <v>100</v>
      </c>
      <c r="H315" s="315">
        <v>100</v>
      </c>
      <c r="I315" s="315"/>
      <c r="J315" s="315"/>
      <c r="K315" s="315"/>
      <c r="L315" s="416">
        <f t="shared" si="64"/>
        <v>1.25</v>
      </c>
    </row>
    <row r="316" spans="1:12" s="50" customFormat="1" ht="12.75">
      <c r="A316" s="25" t="s">
        <v>219</v>
      </c>
      <c r="B316" s="29"/>
      <c r="C316" s="29"/>
      <c r="D316" s="29" t="s">
        <v>116</v>
      </c>
      <c r="E316" s="323">
        <v>5000</v>
      </c>
      <c r="F316" s="323">
        <v>5000</v>
      </c>
      <c r="G316" s="323">
        <v>5000</v>
      </c>
      <c r="H316" s="323">
        <v>0</v>
      </c>
      <c r="I316" s="26"/>
      <c r="J316" s="26"/>
      <c r="K316" s="45"/>
      <c r="L316" s="416">
        <f t="shared" si="64"/>
        <v>1</v>
      </c>
    </row>
    <row r="317" spans="1:12" s="209" customFormat="1" ht="12.75">
      <c r="A317" s="311" t="s">
        <v>200</v>
      </c>
      <c r="B317" s="261"/>
      <c r="C317" s="261"/>
      <c r="D317" s="261">
        <v>4170</v>
      </c>
      <c r="E317" s="362">
        <v>20000</v>
      </c>
      <c r="F317" s="362">
        <v>22000</v>
      </c>
      <c r="G317" s="362">
        <v>22000</v>
      </c>
      <c r="H317" s="354">
        <v>0</v>
      </c>
      <c r="I317" s="261"/>
      <c r="J317" s="261"/>
      <c r="K317" s="417"/>
      <c r="L317" s="416">
        <f t="shared" si="64"/>
        <v>1.1</v>
      </c>
    </row>
    <row r="318" spans="1:12" s="50" customFormat="1" ht="13.5" thickBot="1">
      <c r="A318" s="389" t="s">
        <v>48</v>
      </c>
      <c r="B318" s="359"/>
      <c r="C318" s="359"/>
      <c r="D318" s="359" t="s">
        <v>117</v>
      </c>
      <c r="E318" s="360">
        <v>0</v>
      </c>
      <c r="F318" s="360">
        <v>1000</v>
      </c>
      <c r="G318" s="360">
        <v>1000</v>
      </c>
      <c r="H318" s="360">
        <v>0</v>
      </c>
      <c r="I318" s="360"/>
      <c r="J318" s="360"/>
      <c r="K318" s="360"/>
      <c r="L318" s="361"/>
    </row>
    <row r="319" spans="1:12" s="50" customFormat="1" ht="13.5" customHeight="1" thickBot="1">
      <c r="A319" s="303" t="s">
        <v>166</v>
      </c>
      <c r="B319" s="73" t="s">
        <v>165</v>
      </c>
      <c r="C319" s="68"/>
      <c r="D319" s="68"/>
      <c r="E319" s="262">
        <f>SUM(E320+E322+E324+E337+E339+E341+E343+E365+E377)</f>
        <v>2617307</v>
      </c>
      <c r="F319" s="262">
        <f aca="true" t="shared" si="66" ref="F319:K319">SUM(F320+F322+F324+F337+F339+F341+F343+F365+F377)</f>
        <v>3868346</v>
      </c>
      <c r="G319" s="262">
        <f t="shared" si="66"/>
        <v>3843346</v>
      </c>
      <c r="H319" s="262">
        <f t="shared" si="66"/>
        <v>589371</v>
      </c>
      <c r="I319" s="262">
        <f t="shared" si="66"/>
        <v>3121000</v>
      </c>
      <c r="J319" s="262">
        <f t="shared" si="66"/>
        <v>0</v>
      </c>
      <c r="K319" s="262">
        <f t="shared" si="66"/>
        <v>25000</v>
      </c>
      <c r="L319" s="142">
        <f aca="true" t="shared" si="67" ref="L319:L327">F319/E319</f>
        <v>1.4779871065946792</v>
      </c>
    </row>
    <row r="320" spans="1:12" s="50" customFormat="1" ht="12" customHeight="1">
      <c r="A320" s="310" t="s">
        <v>286</v>
      </c>
      <c r="B320" s="85"/>
      <c r="C320" s="85" t="s">
        <v>285</v>
      </c>
      <c r="D320" s="85"/>
      <c r="E320" s="322">
        <f>SUM(E321)</f>
        <v>0</v>
      </c>
      <c r="F320" s="322">
        <f aca="true" t="shared" si="68" ref="F320:K320">SUM(F321)</f>
        <v>3000</v>
      </c>
      <c r="G320" s="322">
        <f t="shared" si="68"/>
        <v>3000</v>
      </c>
      <c r="H320" s="322">
        <f t="shared" si="68"/>
        <v>0</v>
      </c>
      <c r="I320" s="322">
        <f t="shared" si="68"/>
        <v>0</v>
      </c>
      <c r="J320" s="322">
        <f t="shared" si="68"/>
        <v>0</v>
      </c>
      <c r="K320" s="322">
        <f t="shared" si="68"/>
        <v>0</v>
      </c>
      <c r="L320" s="146"/>
    </row>
    <row r="321" spans="1:12" s="363" customFormat="1" ht="12.75">
      <c r="A321" s="365" t="s">
        <v>28</v>
      </c>
      <c r="B321" s="366"/>
      <c r="C321" s="366"/>
      <c r="D321" s="366" t="s">
        <v>133</v>
      </c>
      <c r="E321" s="367">
        <v>0</v>
      </c>
      <c r="F321" s="367">
        <v>3000</v>
      </c>
      <c r="G321" s="367">
        <v>3000</v>
      </c>
      <c r="H321" s="367"/>
      <c r="I321" s="367"/>
      <c r="J321" s="367"/>
      <c r="K321" s="367"/>
      <c r="L321" s="368"/>
    </row>
    <row r="322" spans="1:12" s="50" customFormat="1" ht="11.25" customHeight="1">
      <c r="A322" s="310" t="s">
        <v>81</v>
      </c>
      <c r="B322" s="85"/>
      <c r="C322" s="85" t="s">
        <v>167</v>
      </c>
      <c r="D322" s="85"/>
      <c r="E322" s="364">
        <f>SUM(E323)</f>
        <v>101000</v>
      </c>
      <c r="F322" s="364">
        <f aca="true" t="shared" si="69" ref="F322:K322">SUM(F323)</f>
        <v>101000</v>
      </c>
      <c r="G322" s="364">
        <f t="shared" si="69"/>
        <v>101000</v>
      </c>
      <c r="H322" s="364">
        <f t="shared" si="69"/>
        <v>0</v>
      </c>
      <c r="I322" s="364">
        <f t="shared" si="69"/>
        <v>101000</v>
      </c>
      <c r="J322" s="364">
        <f t="shared" si="69"/>
        <v>0</v>
      </c>
      <c r="K322" s="364">
        <f t="shared" si="69"/>
        <v>0</v>
      </c>
      <c r="L322" s="146">
        <f t="shared" si="67"/>
        <v>1</v>
      </c>
    </row>
    <row r="323" spans="1:12" s="50" customFormat="1" ht="12" customHeight="1">
      <c r="A323" s="121" t="s">
        <v>28</v>
      </c>
      <c r="B323" s="104"/>
      <c r="C323" s="104"/>
      <c r="D323" s="104" t="s">
        <v>133</v>
      </c>
      <c r="E323" s="316">
        <v>101000</v>
      </c>
      <c r="F323" s="105">
        <v>101000</v>
      </c>
      <c r="G323" s="105">
        <v>101000</v>
      </c>
      <c r="H323" s="105"/>
      <c r="I323" s="105">
        <v>101000</v>
      </c>
      <c r="J323" s="105"/>
      <c r="K323" s="105"/>
      <c r="L323" s="225">
        <f t="shared" si="67"/>
        <v>1</v>
      </c>
    </row>
    <row r="324" spans="1:12" s="209" customFormat="1" ht="12.75" customHeight="1">
      <c r="A324" s="312" t="s">
        <v>193</v>
      </c>
      <c r="B324" s="250"/>
      <c r="C324" s="250" t="s">
        <v>194</v>
      </c>
      <c r="D324" s="250"/>
      <c r="E324" s="257">
        <f>SUM(E325:E336)</f>
        <v>1525886</v>
      </c>
      <c r="F324" s="257">
        <f>SUM(F325:F336)</f>
        <v>2666381</v>
      </c>
      <c r="G324" s="257">
        <f>SUM(G325:G336)</f>
        <v>2666381</v>
      </c>
      <c r="H324" s="257">
        <f>SUM(H325:H336)</f>
        <v>81271</v>
      </c>
      <c r="I324" s="257">
        <f>SUM(I325:I336)</f>
        <v>2639000</v>
      </c>
      <c r="J324" s="257">
        <f>SUM(J326:J336)</f>
        <v>0</v>
      </c>
      <c r="K324" s="257">
        <f>SUM(K326:K336)</f>
        <v>0</v>
      </c>
      <c r="L324" s="252">
        <f t="shared" si="67"/>
        <v>1.7474313284216514</v>
      </c>
    </row>
    <row r="325" spans="1:12" s="50" customFormat="1" ht="12.75" customHeight="1">
      <c r="A325" s="43" t="s">
        <v>234</v>
      </c>
      <c r="B325" s="88"/>
      <c r="C325" s="88"/>
      <c r="D325" s="88" t="s">
        <v>131</v>
      </c>
      <c r="E325" s="358">
        <v>0</v>
      </c>
      <c r="F325" s="358">
        <v>1000</v>
      </c>
      <c r="G325" s="358">
        <v>1000</v>
      </c>
      <c r="H325" s="358"/>
      <c r="I325" s="358"/>
      <c r="J325" s="358"/>
      <c r="K325" s="358"/>
      <c r="L325" s="144"/>
    </row>
    <row r="326" spans="1:12" s="50" customFormat="1" ht="12.75">
      <c r="A326" s="254" t="s">
        <v>28</v>
      </c>
      <c r="B326" s="53"/>
      <c r="C326" s="53"/>
      <c r="D326" s="53" t="s">
        <v>133</v>
      </c>
      <c r="E326" s="54">
        <v>1407060</v>
      </c>
      <c r="F326" s="54">
        <v>2502330</v>
      </c>
      <c r="G326" s="54">
        <v>2502330</v>
      </c>
      <c r="H326" s="54">
        <v>0</v>
      </c>
      <c r="I326" s="54">
        <v>2502330</v>
      </c>
      <c r="J326" s="54"/>
      <c r="K326" s="54"/>
      <c r="L326" s="212">
        <f t="shared" si="67"/>
        <v>1.778410302332523</v>
      </c>
    </row>
    <row r="327" spans="1:12" s="50" customFormat="1" ht="12.75">
      <c r="A327" s="219" t="s">
        <v>19</v>
      </c>
      <c r="B327" s="28"/>
      <c r="C327" s="28"/>
      <c r="D327" s="28" t="s">
        <v>120</v>
      </c>
      <c r="E327" s="54">
        <v>30709</v>
      </c>
      <c r="F327" s="54">
        <v>65000</v>
      </c>
      <c r="G327" s="54">
        <v>65000</v>
      </c>
      <c r="H327" s="54">
        <v>65000</v>
      </c>
      <c r="I327" s="18">
        <v>46131</v>
      </c>
      <c r="J327" s="18"/>
      <c r="K327" s="18"/>
      <c r="L327" s="211">
        <f t="shared" si="67"/>
        <v>2.1166433293171383</v>
      </c>
    </row>
    <row r="328" spans="1:12" s="50" customFormat="1" ht="12.75">
      <c r="A328" s="219" t="s">
        <v>20</v>
      </c>
      <c r="B328" s="28"/>
      <c r="C328" s="28"/>
      <c r="D328" s="28" t="s">
        <v>121</v>
      </c>
      <c r="E328" s="54">
        <v>1271</v>
      </c>
      <c r="F328" s="54">
        <v>2611</v>
      </c>
      <c r="G328" s="54">
        <v>2611</v>
      </c>
      <c r="H328" s="54">
        <v>2611</v>
      </c>
      <c r="I328" s="18"/>
      <c r="J328" s="18"/>
      <c r="K328" s="18"/>
      <c r="L328" s="211"/>
    </row>
    <row r="329" spans="1:12" s="50" customFormat="1" ht="12.75">
      <c r="A329" s="219" t="s">
        <v>195</v>
      </c>
      <c r="B329" s="28"/>
      <c r="C329" s="28"/>
      <c r="D329" s="28" t="s">
        <v>122</v>
      </c>
      <c r="E329" s="54">
        <v>63015</v>
      </c>
      <c r="F329" s="54">
        <v>69500</v>
      </c>
      <c r="G329" s="54">
        <v>69500</v>
      </c>
      <c r="H329" s="54">
        <v>12000</v>
      </c>
      <c r="I329" s="18">
        <v>67747</v>
      </c>
      <c r="J329" s="18"/>
      <c r="K329" s="18"/>
      <c r="L329" s="211">
        <f aca="true" t="shared" si="70" ref="L329:L335">F329/E329</f>
        <v>1.102912005078156</v>
      </c>
    </row>
    <row r="330" spans="1:12" s="50" customFormat="1" ht="12.75">
      <c r="A330" s="219" t="s">
        <v>143</v>
      </c>
      <c r="B330" s="28"/>
      <c r="C330" s="28"/>
      <c r="D330" s="28" t="s">
        <v>123</v>
      </c>
      <c r="E330" s="54">
        <v>801</v>
      </c>
      <c r="F330" s="54">
        <v>1660</v>
      </c>
      <c r="G330" s="54">
        <v>1660</v>
      </c>
      <c r="H330" s="54">
        <v>1660</v>
      </c>
      <c r="I330" s="18">
        <v>1416</v>
      </c>
      <c r="J330" s="18"/>
      <c r="K330" s="18"/>
      <c r="L330" s="211">
        <f t="shared" si="70"/>
        <v>2.0724094881398254</v>
      </c>
    </row>
    <row r="331" spans="1:12" s="50" customFormat="1" ht="12.75">
      <c r="A331" s="254" t="s">
        <v>219</v>
      </c>
      <c r="B331" s="53"/>
      <c r="C331" s="53"/>
      <c r="D331" s="53" t="s">
        <v>116</v>
      </c>
      <c r="E331" s="54">
        <v>3028</v>
      </c>
      <c r="F331" s="54">
        <v>4000</v>
      </c>
      <c r="G331" s="54">
        <v>4000</v>
      </c>
      <c r="H331" s="54"/>
      <c r="I331" s="54">
        <v>4000</v>
      </c>
      <c r="J331" s="54"/>
      <c r="K331" s="54"/>
      <c r="L331" s="212">
        <f t="shared" si="70"/>
        <v>1.321003963011889</v>
      </c>
    </row>
    <row r="332" spans="1:12" s="50" customFormat="1" ht="12.75">
      <c r="A332" s="254" t="s">
        <v>282</v>
      </c>
      <c r="B332" s="53"/>
      <c r="C332" s="53"/>
      <c r="D332" s="53" t="s">
        <v>262</v>
      </c>
      <c r="E332" s="54">
        <v>0</v>
      </c>
      <c r="F332" s="54">
        <v>500</v>
      </c>
      <c r="G332" s="54">
        <v>500</v>
      </c>
      <c r="H332" s="54"/>
      <c r="I332" s="54"/>
      <c r="J332" s="54"/>
      <c r="K332" s="54"/>
      <c r="L332" s="212"/>
    </row>
    <row r="333" spans="1:12" s="50" customFormat="1" ht="12.75">
      <c r="A333" s="219" t="s">
        <v>187</v>
      </c>
      <c r="B333" s="28"/>
      <c r="C333" s="28"/>
      <c r="D333" s="28" t="s">
        <v>117</v>
      </c>
      <c r="E333" s="54">
        <v>14768</v>
      </c>
      <c r="F333" s="54">
        <v>17000</v>
      </c>
      <c r="G333" s="54">
        <v>17000</v>
      </c>
      <c r="H333" s="54">
        <v>0</v>
      </c>
      <c r="I333" s="18">
        <v>15376</v>
      </c>
      <c r="J333" s="18"/>
      <c r="K333" s="18"/>
      <c r="L333" s="211">
        <f t="shared" si="70"/>
        <v>1.1511375947995666</v>
      </c>
    </row>
    <row r="334" spans="1:12" s="50" customFormat="1" ht="12.75">
      <c r="A334" s="254" t="s">
        <v>21</v>
      </c>
      <c r="B334" s="53"/>
      <c r="C334" s="53"/>
      <c r="D334" s="53" t="s">
        <v>124</v>
      </c>
      <c r="E334" s="54">
        <v>500</v>
      </c>
      <c r="F334" s="54">
        <v>500</v>
      </c>
      <c r="G334" s="54">
        <v>500</v>
      </c>
      <c r="H334" s="54">
        <v>0</v>
      </c>
      <c r="I334" s="54"/>
      <c r="J334" s="54"/>
      <c r="K334" s="54"/>
      <c r="L334" s="212">
        <f t="shared" si="70"/>
        <v>1</v>
      </c>
    </row>
    <row r="335" spans="1:12" s="50" customFormat="1" ht="12.75">
      <c r="A335" s="219" t="s">
        <v>23</v>
      </c>
      <c r="B335" s="28"/>
      <c r="C335" s="28"/>
      <c r="D335" s="28" t="s">
        <v>125</v>
      </c>
      <c r="E335" s="54">
        <v>734</v>
      </c>
      <c r="F335" s="54">
        <v>2280</v>
      </c>
      <c r="G335" s="54">
        <v>2280</v>
      </c>
      <c r="H335" s="54">
        <v>0</v>
      </c>
      <c r="I335" s="18">
        <v>2000</v>
      </c>
      <c r="J335" s="18"/>
      <c r="K335" s="18"/>
      <c r="L335" s="211">
        <f t="shared" si="70"/>
        <v>3.106267029972752</v>
      </c>
    </row>
    <row r="336" spans="1:12" s="50" customFormat="1" ht="12.75">
      <c r="A336" s="226" t="s">
        <v>177</v>
      </c>
      <c r="B336" s="51"/>
      <c r="C336" s="51"/>
      <c r="D336" s="51" t="s">
        <v>129</v>
      </c>
      <c r="E336" s="54">
        <v>4000</v>
      </c>
      <c r="F336" s="54">
        <v>0</v>
      </c>
      <c r="G336" s="54">
        <v>0</v>
      </c>
      <c r="H336" s="54">
        <v>0</v>
      </c>
      <c r="I336" s="49"/>
      <c r="J336" s="49"/>
      <c r="K336" s="49"/>
      <c r="L336" s="227"/>
    </row>
    <row r="337" spans="1:12" s="50" customFormat="1" ht="12" customHeight="1">
      <c r="A337" s="57" t="s">
        <v>149</v>
      </c>
      <c r="B337" s="31"/>
      <c r="C337" s="31" t="s">
        <v>168</v>
      </c>
      <c r="D337" s="31"/>
      <c r="E337" s="58">
        <f>SUM(E338)</f>
        <v>13400</v>
      </c>
      <c r="F337" s="58">
        <f aca="true" t="shared" si="71" ref="F337:K337">SUM(F338)</f>
        <v>17000</v>
      </c>
      <c r="G337" s="58">
        <f t="shared" si="71"/>
        <v>17000</v>
      </c>
      <c r="H337" s="58">
        <f t="shared" si="71"/>
        <v>0</v>
      </c>
      <c r="I337" s="58">
        <f t="shared" si="71"/>
        <v>17000</v>
      </c>
      <c r="J337" s="58">
        <f t="shared" si="71"/>
        <v>0</v>
      </c>
      <c r="K337" s="58">
        <f t="shared" si="71"/>
        <v>0</v>
      </c>
      <c r="L337" s="141">
        <f aca="true" t="shared" si="72" ref="L337:L345">F337/E337</f>
        <v>1.2686567164179106</v>
      </c>
    </row>
    <row r="338" spans="1:12" s="50" customFormat="1" ht="12.75">
      <c r="A338" s="313" t="s">
        <v>149</v>
      </c>
      <c r="B338" s="92"/>
      <c r="C338" s="92"/>
      <c r="D338" s="92" t="s">
        <v>134</v>
      </c>
      <c r="E338" s="93">
        <v>13400</v>
      </c>
      <c r="F338" s="93">
        <v>17000</v>
      </c>
      <c r="G338" s="93">
        <v>17000</v>
      </c>
      <c r="H338" s="93"/>
      <c r="I338" s="93">
        <v>17000</v>
      </c>
      <c r="J338" s="93"/>
      <c r="K338" s="93"/>
      <c r="L338" s="168">
        <f t="shared" si="72"/>
        <v>1.2686567164179106</v>
      </c>
    </row>
    <row r="339" spans="1:12" s="13" customFormat="1" ht="12" customHeight="1">
      <c r="A339" s="57" t="s">
        <v>29</v>
      </c>
      <c r="B339" s="31"/>
      <c r="C339" s="31" t="s">
        <v>169</v>
      </c>
      <c r="D339" s="31"/>
      <c r="E339" s="58">
        <f>SUM(E340)</f>
        <v>300000</v>
      </c>
      <c r="F339" s="58">
        <f aca="true" t="shared" si="73" ref="F339:K339">SUM(F340)</f>
        <v>300000</v>
      </c>
      <c r="G339" s="58">
        <f t="shared" si="73"/>
        <v>300000</v>
      </c>
      <c r="H339" s="58">
        <f t="shared" si="73"/>
        <v>0</v>
      </c>
      <c r="I339" s="58">
        <f t="shared" si="73"/>
        <v>162000</v>
      </c>
      <c r="J339" s="58">
        <f t="shared" si="73"/>
        <v>0</v>
      </c>
      <c r="K339" s="58">
        <f t="shared" si="73"/>
        <v>0</v>
      </c>
      <c r="L339" s="152">
        <f t="shared" si="72"/>
        <v>1</v>
      </c>
    </row>
    <row r="340" spans="1:12" ht="12.75">
      <c r="A340" s="308" t="s">
        <v>28</v>
      </c>
      <c r="B340" s="75"/>
      <c r="C340" s="75"/>
      <c r="D340" s="75" t="s">
        <v>133</v>
      </c>
      <c r="E340" s="76">
        <v>300000</v>
      </c>
      <c r="F340" s="76">
        <v>300000</v>
      </c>
      <c r="G340" s="76">
        <v>300000</v>
      </c>
      <c r="H340" s="76"/>
      <c r="I340" s="76">
        <v>162000</v>
      </c>
      <c r="J340" s="76"/>
      <c r="K340" s="76"/>
      <c r="L340" s="165">
        <f t="shared" si="72"/>
        <v>1</v>
      </c>
    </row>
    <row r="341" spans="1:12" s="13" customFormat="1" ht="12" customHeight="1">
      <c r="A341" s="16" t="s">
        <v>30</v>
      </c>
      <c r="B341" s="31"/>
      <c r="C341" s="31" t="s">
        <v>170</v>
      </c>
      <c r="D341" s="31"/>
      <c r="E341" s="58">
        <f>SUM(E342)</f>
        <v>65000</v>
      </c>
      <c r="F341" s="58">
        <f aca="true" t="shared" si="74" ref="F341:K341">SUM(F342)</f>
        <v>65000</v>
      </c>
      <c r="G341" s="58">
        <f t="shared" si="74"/>
        <v>65000</v>
      </c>
      <c r="H341" s="58">
        <f t="shared" si="74"/>
        <v>0</v>
      </c>
      <c r="I341" s="58">
        <f t="shared" si="74"/>
        <v>0</v>
      </c>
      <c r="J341" s="58">
        <f t="shared" si="74"/>
        <v>0</v>
      </c>
      <c r="K341" s="58">
        <f t="shared" si="74"/>
        <v>0</v>
      </c>
      <c r="L341" s="152">
        <f t="shared" si="72"/>
        <v>1</v>
      </c>
    </row>
    <row r="342" spans="1:12" ht="12.75">
      <c r="A342" s="48" t="s">
        <v>28</v>
      </c>
      <c r="B342" s="51"/>
      <c r="C342" s="51"/>
      <c r="D342" s="51" t="s">
        <v>133</v>
      </c>
      <c r="E342" s="49">
        <v>65000</v>
      </c>
      <c r="F342" s="49">
        <v>65000</v>
      </c>
      <c r="G342" s="49">
        <v>65000</v>
      </c>
      <c r="H342" s="49"/>
      <c r="I342" s="49"/>
      <c r="J342" s="49"/>
      <c r="K342" s="49"/>
      <c r="L342" s="164">
        <f t="shared" si="72"/>
        <v>1</v>
      </c>
    </row>
    <row r="343" spans="1:12" s="13" customFormat="1" ht="12" customHeight="1">
      <c r="A343" s="283" t="s">
        <v>240</v>
      </c>
      <c r="B343" s="284"/>
      <c r="C343" s="284" t="s">
        <v>171</v>
      </c>
      <c r="D343" s="284"/>
      <c r="E343" s="285">
        <f>SUM(E344+E345+E346+E347+E348+E349+E350+E351+E352+E353+E359+E360+E361+E362+E363+E364)</f>
        <v>334021</v>
      </c>
      <c r="F343" s="285">
        <f aca="true" t="shared" si="75" ref="F343:K343">SUM(F344+F345+F346+F347+F348+F349+F350+F351+F352+F353+F359+F360+F361+F362+F363+F364)</f>
        <v>420180</v>
      </c>
      <c r="G343" s="285">
        <f t="shared" si="75"/>
        <v>395180</v>
      </c>
      <c r="H343" s="285">
        <f t="shared" si="75"/>
        <v>323500</v>
      </c>
      <c r="I343" s="285">
        <f t="shared" si="75"/>
        <v>159000</v>
      </c>
      <c r="J343" s="285">
        <f t="shared" si="75"/>
        <v>0</v>
      </c>
      <c r="K343" s="285">
        <f t="shared" si="75"/>
        <v>25000</v>
      </c>
      <c r="L343" s="286">
        <f t="shared" si="72"/>
        <v>1.2579448597543268</v>
      </c>
    </row>
    <row r="344" spans="1:12" s="50" customFormat="1" ht="12.75">
      <c r="A344" s="43" t="s">
        <v>234</v>
      </c>
      <c r="B344" s="46"/>
      <c r="C344" s="46"/>
      <c r="D344" s="46" t="s">
        <v>131</v>
      </c>
      <c r="E344" s="369">
        <v>1200</v>
      </c>
      <c r="F344" s="369">
        <v>2500</v>
      </c>
      <c r="G344" s="369">
        <v>2500</v>
      </c>
      <c r="H344" s="369">
        <v>0</v>
      </c>
      <c r="I344" s="47"/>
      <c r="J344" s="47"/>
      <c r="K344" s="47"/>
      <c r="L344" s="163">
        <f t="shared" si="72"/>
        <v>2.0833333333333335</v>
      </c>
    </row>
    <row r="345" spans="1:12" s="50" customFormat="1" ht="12.75">
      <c r="A345" s="17" t="s">
        <v>19</v>
      </c>
      <c r="B345" s="28"/>
      <c r="C345" s="28"/>
      <c r="D345" s="28" t="s">
        <v>120</v>
      </c>
      <c r="E345" s="45">
        <v>205650</v>
      </c>
      <c r="F345" s="45">
        <v>250000</v>
      </c>
      <c r="G345" s="45">
        <v>250000</v>
      </c>
      <c r="H345" s="45">
        <v>250000</v>
      </c>
      <c r="I345" s="18">
        <v>126913</v>
      </c>
      <c r="J345" s="18"/>
      <c r="K345" s="18"/>
      <c r="L345" s="147">
        <f t="shared" si="72"/>
        <v>1.2156576707999027</v>
      </c>
    </row>
    <row r="346" spans="1:12" s="50" customFormat="1" ht="12.75">
      <c r="A346" s="17" t="s">
        <v>20</v>
      </c>
      <c r="B346" s="28"/>
      <c r="C346" s="28"/>
      <c r="D346" s="28" t="s">
        <v>121</v>
      </c>
      <c r="E346" s="45">
        <v>14997</v>
      </c>
      <c r="F346" s="45">
        <v>17500</v>
      </c>
      <c r="G346" s="45">
        <v>17500</v>
      </c>
      <c r="H346" s="45">
        <v>17500</v>
      </c>
      <c r="I346" s="18"/>
      <c r="J346" s="18"/>
      <c r="K346" s="18"/>
      <c r="L346" s="147">
        <f>F346/E346</f>
        <v>1.1669000466760018</v>
      </c>
    </row>
    <row r="347" spans="1:12" s="50" customFormat="1" ht="12.75">
      <c r="A347" s="17" t="s">
        <v>17</v>
      </c>
      <c r="B347" s="28"/>
      <c r="C347" s="28"/>
      <c r="D347" s="28" t="s">
        <v>122</v>
      </c>
      <c r="E347" s="45">
        <v>39646</v>
      </c>
      <c r="F347" s="45">
        <v>49000</v>
      </c>
      <c r="G347" s="45">
        <v>49000</v>
      </c>
      <c r="H347" s="45">
        <v>49000</v>
      </c>
      <c r="I347" s="18">
        <v>28191</v>
      </c>
      <c r="J347" s="18"/>
      <c r="K347" s="18"/>
      <c r="L347" s="147">
        <f>F347/E347</f>
        <v>1.235938051758059</v>
      </c>
    </row>
    <row r="348" spans="1:12" s="50" customFormat="1" ht="12.75">
      <c r="A348" s="52" t="s">
        <v>143</v>
      </c>
      <c r="B348" s="53"/>
      <c r="C348" s="53"/>
      <c r="D348" s="53" t="s">
        <v>123</v>
      </c>
      <c r="E348" s="26">
        <v>5640</v>
      </c>
      <c r="F348" s="26">
        <v>7000</v>
      </c>
      <c r="G348" s="26">
        <v>7000</v>
      </c>
      <c r="H348" s="26">
        <v>7000</v>
      </c>
      <c r="I348" s="54">
        <v>3896</v>
      </c>
      <c r="J348" s="54"/>
      <c r="K348" s="54"/>
      <c r="L348" s="162">
        <f>F348/E348</f>
        <v>1.2411347517730495</v>
      </c>
    </row>
    <row r="349" spans="1:12" s="50" customFormat="1" ht="12.75">
      <c r="A349" s="17" t="s">
        <v>200</v>
      </c>
      <c r="B349" s="28"/>
      <c r="C349" s="28"/>
      <c r="D349" s="28" t="s">
        <v>199</v>
      </c>
      <c r="E349" s="45">
        <v>3000</v>
      </c>
      <c r="F349" s="45">
        <v>3000</v>
      </c>
      <c r="G349" s="45">
        <v>3000</v>
      </c>
      <c r="H349" s="45">
        <v>0</v>
      </c>
      <c r="I349" s="18"/>
      <c r="J349" s="18"/>
      <c r="K349" s="18"/>
      <c r="L349" s="147"/>
    </row>
    <row r="350" spans="1:12" s="50" customFormat="1" ht="12.75">
      <c r="A350" s="17" t="s">
        <v>219</v>
      </c>
      <c r="B350" s="28"/>
      <c r="C350" s="28"/>
      <c r="D350" s="28" t="s">
        <v>116</v>
      </c>
      <c r="E350" s="45">
        <v>16500</v>
      </c>
      <c r="F350" s="45">
        <v>16500</v>
      </c>
      <c r="G350" s="45">
        <v>16500</v>
      </c>
      <c r="H350" s="45">
        <v>0</v>
      </c>
      <c r="I350" s="18"/>
      <c r="J350" s="18"/>
      <c r="K350" s="18"/>
      <c r="L350" s="147">
        <f>F350/E350</f>
        <v>1</v>
      </c>
    </row>
    <row r="351" spans="1:12" s="50" customFormat="1" ht="12.75">
      <c r="A351" s="21" t="s">
        <v>56</v>
      </c>
      <c r="B351" s="32"/>
      <c r="C351" s="32"/>
      <c r="D351" s="32" t="s">
        <v>126</v>
      </c>
      <c r="E351" s="45">
        <v>6000</v>
      </c>
      <c r="F351" s="45">
        <v>7000</v>
      </c>
      <c r="G351" s="45">
        <v>7000</v>
      </c>
      <c r="H351" s="45">
        <v>0</v>
      </c>
      <c r="I351" s="22"/>
      <c r="J351" s="22"/>
      <c r="K351" s="22"/>
      <c r="L351" s="178">
        <f>F351/E351</f>
        <v>1.1666666666666667</v>
      </c>
    </row>
    <row r="352" spans="1:12" s="50" customFormat="1" ht="12.75">
      <c r="A352" s="17" t="s">
        <v>42</v>
      </c>
      <c r="B352" s="28"/>
      <c r="C352" s="28"/>
      <c r="D352" s="28" t="s">
        <v>113</v>
      </c>
      <c r="E352" s="45">
        <v>3000</v>
      </c>
      <c r="F352" s="45">
        <v>3000</v>
      </c>
      <c r="G352" s="45">
        <v>3000</v>
      </c>
      <c r="H352" s="45">
        <v>0</v>
      </c>
      <c r="I352" s="18"/>
      <c r="J352" s="18"/>
      <c r="K352" s="18"/>
      <c r="L352" s="147">
        <f aca="true" t="shared" si="76" ref="L352:L368">F352/E352</f>
        <v>1</v>
      </c>
    </row>
    <row r="353" spans="1:12" s="50" customFormat="1" ht="12.75" customHeight="1" thickBot="1">
      <c r="A353" s="448" t="s">
        <v>263</v>
      </c>
      <c r="B353" s="433"/>
      <c r="C353" s="433"/>
      <c r="D353" s="433" t="s">
        <v>262</v>
      </c>
      <c r="E353" s="449"/>
      <c r="F353" s="449">
        <v>500</v>
      </c>
      <c r="G353" s="449">
        <v>500</v>
      </c>
      <c r="H353" s="449"/>
      <c r="I353" s="435"/>
      <c r="J353" s="435"/>
      <c r="K353" s="435"/>
      <c r="L353" s="436"/>
    </row>
    <row r="354" spans="1:12" s="50" customFormat="1" ht="12.75" customHeight="1" thickTop="1">
      <c r="A354" s="437"/>
      <c r="B354" s="438"/>
      <c r="C354" s="438"/>
      <c r="D354" s="438"/>
      <c r="E354" s="450"/>
      <c r="F354" s="450"/>
      <c r="G354" s="450"/>
      <c r="H354" s="450"/>
      <c r="I354" s="440"/>
      <c r="J354" s="440"/>
      <c r="K354" s="440"/>
      <c r="L354" s="441"/>
    </row>
    <row r="355" spans="1:12" s="50" customFormat="1" ht="12.75" customHeight="1">
      <c r="A355" s="392"/>
      <c r="B355" s="393"/>
      <c r="C355" s="393"/>
      <c r="D355" s="393"/>
      <c r="E355" s="217"/>
      <c r="F355" s="217"/>
      <c r="G355" s="217"/>
      <c r="H355" s="217"/>
      <c r="I355" s="394"/>
      <c r="J355" s="394"/>
      <c r="K355" s="394"/>
      <c r="L355" s="420"/>
    </row>
    <row r="356" spans="1:12" s="50" customFormat="1" ht="12.75" customHeight="1">
      <c r="A356" s="392"/>
      <c r="B356" s="393"/>
      <c r="C356" s="393"/>
      <c r="D356" s="393"/>
      <c r="E356" s="217"/>
      <c r="F356" s="217"/>
      <c r="G356" s="217"/>
      <c r="H356" s="217"/>
      <c r="I356" s="394"/>
      <c r="J356" s="394"/>
      <c r="K356" s="394"/>
      <c r="L356" s="420"/>
    </row>
    <row r="357" spans="1:12" s="50" customFormat="1" ht="12.75" customHeight="1" thickBot="1">
      <c r="A357" s="443"/>
      <c r="B357" s="444"/>
      <c r="C357" s="444"/>
      <c r="D357" s="444"/>
      <c r="E357" s="451"/>
      <c r="F357" s="451"/>
      <c r="G357" s="451"/>
      <c r="H357" s="451"/>
      <c r="I357" s="446"/>
      <c r="J357" s="446"/>
      <c r="K357" s="446"/>
      <c r="L357" s="447"/>
    </row>
    <row r="358" spans="1:12" ht="15" customHeight="1" thickBot="1" thickTop="1">
      <c r="A358" s="291">
        <v>1</v>
      </c>
      <c r="B358" s="287">
        <v>2</v>
      </c>
      <c r="C358" s="287">
        <v>3</v>
      </c>
      <c r="D358" s="287">
        <v>4</v>
      </c>
      <c r="E358" s="287">
        <v>5</v>
      </c>
      <c r="F358" s="287">
        <v>6</v>
      </c>
      <c r="G358" s="288">
        <v>7</v>
      </c>
      <c r="H358" s="287">
        <v>8</v>
      </c>
      <c r="I358" s="287">
        <v>9</v>
      </c>
      <c r="J358" s="287">
        <v>10</v>
      </c>
      <c r="K358" s="288">
        <v>11</v>
      </c>
      <c r="L358" s="374">
        <v>12</v>
      </c>
    </row>
    <row r="359" spans="1:12" s="50" customFormat="1" ht="12.75">
      <c r="A359" s="21" t="s">
        <v>48</v>
      </c>
      <c r="B359" s="32"/>
      <c r="C359" s="32"/>
      <c r="D359" s="32" t="s">
        <v>117</v>
      </c>
      <c r="E359" s="45">
        <v>26000</v>
      </c>
      <c r="F359" s="45">
        <v>26000</v>
      </c>
      <c r="G359" s="45">
        <v>26000</v>
      </c>
      <c r="H359" s="45">
        <v>0</v>
      </c>
      <c r="I359" s="22"/>
      <c r="J359" s="22"/>
      <c r="K359" s="22"/>
      <c r="L359" s="148">
        <f t="shared" si="76"/>
        <v>1</v>
      </c>
    </row>
    <row r="360" spans="1:12" s="50" customFormat="1" ht="12.75">
      <c r="A360" s="21" t="s">
        <v>203</v>
      </c>
      <c r="B360" s="32"/>
      <c r="C360" s="32"/>
      <c r="D360" s="32" t="s">
        <v>202</v>
      </c>
      <c r="E360" s="45">
        <v>3700</v>
      </c>
      <c r="F360" s="45">
        <v>4000</v>
      </c>
      <c r="G360" s="45">
        <v>4000</v>
      </c>
      <c r="H360" s="45">
        <v>0</v>
      </c>
      <c r="I360" s="22"/>
      <c r="J360" s="22"/>
      <c r="K360" s="22"/>
      <c r="L360" s="148"/>
    </row>
    <row r="361" spans="1:12" s="50" customFormat="1" ht="12.75">
      <c r="A361" s="17" t="s">
        <v>21</v>
      </c>
      <c r="B361" s="28"/>
      <c r="C361" s="28"/>
      <c r="D361" s="28" t="s">
        <v>124</v>
      </c>
      <c r="E361" s="45">
        <v>1000</v>
      </c>
      <c r="F361" s="45">
        <v>1000</v>
      </c>
      <c r="G361" s="45">
        <v>1000</v>
      </c>
      <c r="H361" s="45">
        <v>0</v>
      </c>
      <c r="I361" s="18"/>
      <c r="J361" s="18"/>
      <c r="K361" s="18"/>
      <c r="L361" s="148">
        <f t="shared" si="76"/>
        <v>1</v>
      </c>
    </row>
    <row r="362" spans="1:12" s="50" customFormat="1" ht="12.75">
      <c r="A362" s="17" t="s">
        <v>22</v>
      </c>
      <c r="B362" s="28"/>
      <c r="C362" s="28"/>
      <c r="D362" s="28" t="s">
        <v>128</v>
      </c>
      <c r="E362" s="45">
        <v>3423</v>
      </c>
      <c r="F362" s="45">
        <v>3500</v>
      </c>
      <c r="G362" s="45">
        <v>3500</v>
      </c>
      <c r="H362" s="45">
        <v>0</v>
      </c>
      <c r="I362" s="18"/>
      <c r="J362" s="18"/>
      <c r="K362" s="18"/>
      <c r="L362" s="148">
        <f t="shared" si="76"/>
        <v>1.0224948875255624</v>
      </c>
    </row>
    <row r="363" spans="1:12" s="50" customFormat="1" ht="12.75">
      <c r="A363" s="17" t="s">
        <v>23</v>
      </c>
      <c r="B363" s="28"/>
      <c r="C363" s="28"/>
      <c r="D363" s="28" t="s">
        <v>125</v>
      </c>
      <c r="E363" s="45">
        <v>4265</v>
      </c>
      <c r="F363" s="45">
        <v>4680</v>
      </c>
      <c r="G363" s="45">
        <v>4680</v>
      </c>
      <c r="H363" s="45">
        <v>0</v>
      </c>
      <c r="I363" s="18"/>
      <c r="J363" s="18"/>
      <c r="K363" s="18"/>
      <c r="L363" s="147">
        <f t="shared" si="76"/>
        <v>1.0973036342321218</v>
      </c>
    </row>
    <row r="364" spans="1:12" s="50" customFormat="1" ht="11.25" customHeight="1">
      <c r="A364" s="19" t="s">
        <v>177</v>
      </c>
      <c r="B364" s="30"/>
      <c r="C364" s="30"/>
      <c r="D364" s="30" t="s">
        <v>129</v>
      </c>
      <c r="E364" s="90">
        <v>0</v>
      </c>
      <c r="F364" s="426">
        <v>25000</v>
      </c>
      <c r="G364" s="426"/>
      <c r="H364" s="426">
        <v>0</v>
      </c>
      <c r="I364" s="426"/>
      <c r="J364" s="426"/>
      <c r="K364" s="426">
        <v>25000</v>
      </c>
      <c r="L364" s="151"/>
    </row>
    <row r="365" spans="1:12" s="13" customFormat="1" ht="12.75">
      <c r="A365" s="84" t="s">
        <v>241</v>
      </c>
      <c r="B365" s="85"/>
      <c r="C365" s="85" t="s">
        <v>172</v>
      </c>
      <c r="D365" s="85"/>
      <c r="E365" s="86">
        <f aca="true" t="shared" si="77" ref="E365:K365">SUM(E366+E367+E368+E369+E370+E371+E372+E373+E374+E375+E376)</f>
        <v>169412</v>
      </c>
      <c r="F365" s="86">
        <f t="shared" si="77"/>
        <v>175725</v>
      </c>
      <c r="G365" s="86">
        <f t="shared" si="77"/>
        <v>175725</v>
      </c>
      <c r="H365" s="86">
        <f t="shared" si="77"/>
        <v>162900</v>
      </c>
      <c r="I365" s="86">
        <f t="shared" si="77"/>
        <v>29000</v>
      </c>
      <c r="J365" s="86">
        <f t="shared" si="77"/>
        <v>0</v>
      </c>
      <c r="K365" s="86">
        <f t="shared" si="77"/>
        <v>0</v>
      </c>
      <c r="L365" s="146">
        <f t="shared" si="76"/>
        <v>1.0372641843552994</v>
      </c>
    </row>
    <row r="366" spans="1:12" s="50" customFormat="1" ht="12.75">
      <c r="A366" s="87" t="s">
        <v>242</v>
      </c>
      <c r="B366" s="88"/>
      <c r="C366" s="88"/>
      <c r="D366" s="88" t="s">
        <v>131</v>
      </c>
      <c r="E366" s="89">
        <v>1225</v>
      </c>
      <c r="F366" s="89">
        <v>2225</v>
      </c>
      <c r="G366" s="89">
        <v>2225</v>
      </c>
      <c r="H366" s="89">
        <v>0</v>
      </c>
      <c r="I366" s="89"/>
      <c r="J366" s="89"/>
      <c r="K366" s="89"/>
      <c r="L366" s="144">
        <f t="shared" si="76"/>
        <v>1.816326530612245</v>
      </c>
    </row>
    <row r="367" spans="1:12" ht="12.75">
      <c r="A367" s="48" t="s">
        <v>19</v>
      </c>
      <c r="B367" s="51"/>
      <c r="C367" s="51"/>
      <c r="D367" s="51" t="s">
        <v>120</v>
      </c>
      <c r="E367" s="26">
        <v>123000</v>
      </c>
      <c r="F367" s="26">
        <v>125000</v>
      </c>
      <c r="G367" s="26">
        <v>125000</v>
      </c>
      <c r="H367" s="26">
        <v>125000</v>
      </c>
      <c r="I367" s="49">
        <v>24902</v>
      </c>
      <c r="J367" s="49"/>
      <c r="K367" s="49"/>
      <c r="L367" s="164">
        <f t="shared" si="76"/>
        <v>1.016260162601626</v>
      </c>
    </row>
    <row r="368" spans="1:12" ht="12.75">
      <c r="A368" s="42" t="s">
        <v>20</v>
      </c>
      <c r="B368" s="44"/>
      <c r="C368" s="44"/>
      <c r="D368" s="44" t="s">
        <v>121</v>
      </c>
      <c r="E368" s="89">
        <v>9843</v>
      </c>
      <c r="F368" s="89">
        <v>10500</v>
      </c>
      <c r="G368" s="89">
        <v>10500</v>
      </c>
      <c r="H368" s="89">
        <v>10500</v>
      </c>
      <c r="I368" s="45"/>
      <c r="J368" s="45"/>
      <c r="K368" s="22"/>
      <c r="L368" s="148">
        <f t="shared" si="76"/>
        <v>1.0667479427003963</v>
      </c>
    </row>
    <row r="369" spans="1:12" ht="12.75">
      <c r="A369" s="42" t="s">
        <v>17</v>
      </c>
      <c r="B369" s="44"/>
      <c r="C369" s="44"/>
      <c r="D369" s="44" t="s">
        <v>122</v>
      </c>
      <c r="E369" s="89">
        <v>22000</v>
      </c>
      <c r="F369" s="89">
        <v>24000</v>
      </c>
      <c r="G369" s="89">
        <v>24000</v>
      </c>
      <c r="H369" s="89">
        <v>24000</v>
      </c>
      <c r="I369" s="45">
        <v>4000</v>
      </c>
      <c r="J369" s="45"/>
      <c r="K369" s="45"/>
      <c r="L369" s="148">
        <f aca="true" t="shared" si="78" ref="L369:L376">F369/E369</f>
        <v>1.0909090909090908</v>
      </c>
    </row>
    <row r="370" spans="1:12" ht="12.75">
      <c r="A370" s="42" t="s">
        <v>143</v>
      </c>
      <c r="B370" s="44"/>
      <c r="C370" s="44"/>
      <c r="D370" s="44" t="s">
        <v>123</v>
      </c>
      <c r="E370" s="89">
        <v>3100</v>
      </c>
      <c r="F370" s="89">
        <v>3400</v>
      </c>
      <c r="G370" s="89">
        <v>3400</v>
      </c>
      <c r="H370" s="89">
        <v>3400</v>
      </c>
      <c r="I370" s="45">
        <v>98</v>
      </c>
      <c r="J370" s="45"/>
      <c r="K370" s="45"/>
      <c r="L370" s="148">
        <f t="shared" si="78"/>
        <v>1.096774193548387</v>
      </c>
    </row>
    <row r="371" spans="1:12" ht="12.75">
      <c r="A371" s="77" t="s">
        <v>200</v>
      </c>
      <c r="B371" s="78"/>
      <c r="C371" s="78"/>
      <c r="D371" s="78" t="s">
        <v>199</v>
      </c>
      <c r="E371" s="89">
        <v>2000</v>
      </c>
      <c r="F371" s="89">
        <v>2000</v>
      </c>
      <c r="G371" s="89">
        <v>2000</v>
      </c>
      <c r="H371" s="89">
        <v>0</v>
      </c>
      <c r="I371" s="79"/>
      <c r="J371" s="79"/>
      <c r="K371" s="79"/>
      <c r="L371" s="148"/>
    </row>
    <row r="372" spans="1:12" ht="12.75">
      <c r="A372" s="77" t="s">
        <v>219</v>
      </c>
      <c r="B372" s="78"/>
      <c r="C372" s="78"/>
      <c r="D372" s="78" t="s">
        <v>116</v>
      </c>
      <c r="E372" s="89">
        <v>2500</v>
      </c>
      <c r="F372" s="89">
        <v>1500</v>
      </c>
      <c r="G372" s="89">
        <v>1500</v>
      </c>
      <c r="H372" s="89">
        <v>0</v>
      </c>
      <c r="I372" s="79"/>
      <c r="J372" s="79"/>
      <c r="K372" s="79"/>
      <c r="L372" s="148">
        <f t="shared" si="78"/>
        <v>0.6</v>
      </c>
    </row>
    <row r="373" spans="1:12" ht="12.75">
      <c r="A373" s="77" t="s">
        <v>263</v>
      </c>
      <c r="B373" s="78"/>
      <c r="C373" s="78"/>
      <c r="D373" s="78" t="s">
        <v>262</v>
      </c>
      <c r="E373" s="89">
        <v>0</v>
      </c>
      <c r="F373" s="89">
        <v>1000</v>
      </c>
      <c r="G373" s="89">
        <v>1000</v>
      </c>
      <c r="H373" s="89"/>
      <c r="I373" s="79"/>
      <c r="J373" s="79"/>
      <c r="K373" s="79"/>
      <c r="L373" s="148"/>
    </row>
    <row r="374" spans="1:12" ht="12.75">
      <c r="A374" s="42" t="s">
        <v>48</v>
      </c>
      <c r="B374" s="44"/>
      <c r="C374" s="44"/>
      <c r="D374" s="44" t="s">
        <v>117</v>
      </c>
      <c r="E374" s="89">
        <v>1000</v>
      </c>
      <c r="F374" s="89">
        <v>1000</v>
      </c>
      <c r="G374" s="89">
        <v>1000</v>
      </c>
      <c r="H374" s="89">
        <v>0</v>
      </c>
      <c r="I374" s="45"/>
      <c r="J374" s="45"/>
      <c r="K374" s="45"/>
      <c r="L374" s="147">
        <f t="shared" si="78"/>
        <v>1</v>
      </c>
    </row>
    <row r="375" spans="1:12" ht="12.75">
      <c r="A375" s="42" t="s">
        <v>21</v>
      </c>
      <c r="B375" s="44"/>
      <c r="C375" s="44"/>
      <c r="D375" s="44" t="s">
        <v>124</v>
      </c>
      <c r="E375" s="89">
        <v>100</v>
      </c>
      <c r="F375" s="89">
        <v>100</v>
      </c>
      <c r="G375" s="89">
        <v>100</v>
      </c>
      <c r="H375" s="89">
        <v>0</v>
      </c>
      <c r="I375" s="45"/>
      <c r="J375" s="45"/>
      <c r="K375" s="45"/>
      <c r="L375" s="147"/>
    </row>
    <row r="376" spans="1:12" ht="12.75">
      <c r="A376" s="220" t="s">
        <v>23</v>
      </c>
      <c r="B376" s="221"/>
      <c r="C376" s="221"/>
      <c r="D376" s="221" t="s">
        <v>125</v>
      </c>
      <c r="E376" s="89">
        <v>4644</v>
      </c>
      <c r="F376" s="89">
        <v>5000</v>
      </c>
      <c r="G376" s="89">
        <v>5000</v>
      </c>
      <c r="H376" s="89">
        <v>0</v>
      </c>
      <c r="I376" s="222"/>
      <c r="J376" s="222"/>
      <c r="K376" s="222"/>
      <c r="L376" s="223">
        <f t="shared" si="78"/>
        <v>1.0766580534022394</v>
      </c>
    </row>
    <row r="377" spans="1:12" ht="12.75">
      <c r="A377" s="16" t="s">
        <v>26</v>
      </c>
      <c r="B377" s="31"/>
      <c r="C377" s="31" t="s">
        <v>173</v>
      </c>
      <c r="D377" s="31"/>
      <c r="E377" s="58">
        <f>SUM(E378)</f>
        <v>108588</v>
      </c>
      <c r="F377" s="58">
        <f aca="true" t="shared" si="79" ref="F377:K377">SUM(F378:F391)</f>
        <v>120060</v>
      </c>
      <c r="G377" s="58">
        <f t="shared" si="79"/>
        <v>120060</v>
      </c>
      <c r="H377" s="58">
        <f t="shared" si="79"/>
        <v>21700</v>
      </c>
      <c r="I377" s="58">
        <f t="shared" si="79"/>
        <v>14000</v>
      </c>
      <c r="J377" s="58">
        <f t="shared" si="79"/>
        <v>0</v>
      </c>
      <c r="K377" s="58">
        <f t="shared" si="79"/>
        <v>0</v>
      </c>
      <c r="L377" s="152">
        <f>F377/E377</f>
        <v>1.1056470328213062</v>
      </c>
    </row>
    <row r="378" spans="1:12" ht="12.75">
      <c r="A378" s="292" t="s">
        <v>28</v>
      </c>
      <c r="B378" s="88"/>
      <c r="C378" s="88"/>
      <c r="D378" s="88" t="s">
        <v>133</v>
      </c>
      <c r="E378" s="89">
        <v>108588</v>
      </c>
      <c r="F378" s="89">
        <v>91000</v>
      </c>
      <c r="G378" s="89">
        <v>91000</v>
      </c>
      <c r="H378" s="89"/>
      <c r="I378" s="89">
        <v>14000</v>
      </c>
      <c r="J378" s="89"/>
      <c r="K378" s="89"/>
      <c r="L378" s="144">
        <f>F378/E378</f>
        <v>0.8380299848970421</v>
      </c>
    </row>
    <row r="379" spans="1:12" ht="12.75">
      <c r="A379" s="25" t="s">
        <v>242</v>
      </c>
      <c r="B379" s="29"/>
      <c r="C379" s="29"/>
      <c r="D379" s="29" t="s">
        <v>131</v>
      </c>
      <c r="E379" s="26">
        <v>0</v>
      </c>
      <c r="F379" s="26"/>
      <c r="G379" s="26"/>
      <c r="H379" s="26"/>
      <c r="I379" s="26"/>
      <c r="J379" s="26"/>
      <c r="K379" s="26"/>
      <c r="L379" s="144"/>
    </row>
    <row r="380" spans="1:12" ht="12.75">
      <c r="A380" s="42" t="s">
        <v>19</v>
      </c>
      <c r="B380" s="44"/>
      <c r="C380" s="44"/>
      <c r="D380" s="44" t="s">
        <v>120</v>
      </c>
      <c r="E380" s="45">
        <v>0</v>
      </c>
      <c r="F380" s="45">
        <v>18000</v>
      </c>
      <c r="G380" s="45">
        <v>18000</v>
      </c>
      <c r="H380" s="45">
        <v>18000</v>
      </c>
      <c r="I380" s="45"/>
      <c r="J380" s="45"/>
      <c r="K380" s="45"/>
      <c r="L380" s="144"/>
    </row>
    <row r="381" spans="1:12" ht="12.75">
      <c r="A381" s="42" t="s">
        <v>17</v>
      </c>
      <c r="B381" s="44"/>
      <c r="C381" s="44"/>
      <c r="D381" s="44" t="s">
        <v>122</v>
      </c>
      <c r="E381" s="45">
        <v>0</v>
      </c>
      <c r="F381" s="45">
        <v>3200</v>
      </c>
      <c r="G381" s="45">
        <v>3200</v>
      </c>
      <c r="H381" s="45">
        <v>3200</v>
      </c>
      <c r="I381" s="45"/>
      <c r="J381" s="45"/>
      <c r="K381" s="45"/>
      <c r="L381" s="144"/>
    </row>
    <row r="382" spans="1:12" ht="12.75">
      <c r="A382" s="77" t="s">
        <v>143</v>
      </c>
      <c r="B382" s="78"/>
      <c r="C382" s="78"/>
      <c r="D382" s="78" t="s">
        <v>123</v>
      </c>
      <c r="E382" s="79">
        <v>0</v>
      </c>
      <c r="F382" s="79">
        <v>500</v>
      </c>
      <c r="G382" s="79">
        <v>500</v>
      </c>
      <c r="H382" s="79">
        <v>500</v>
      </c>
      <c r="I382" s="79"/>
      <c r="J382" s="79"/>
      <c r="K382" s="79"/>
      <c r="L382" s="144"/>
    </row>
    <row r="383" spans="1:12" ht="12.75">
      <c r="A383" s="77" t="s">
        <v>219</v>
      </c>
      <c r="B383" s="78"/>
      <c r="C383" s="78"/>
      <c r="D383" s="78" t="s">
        <v>116</v>
      </c>
      <c r="E383" s="79">
        <v>0</v>
      </c>
      <c r="F383" s="79">
        <v>2000</v>
      </c>
      <c r="G383" s="79">
        <v>2000</v>
      </c>
      <c r="H383" s="79"/>
      <c r="I383" s="79"/>
      <c r="J383" s="79"/>
      <c r="K383" s="79"/>
      <c r="L383" s="144"/>
    </row>
    <row r="384" spans="1:12" ht="12.75">
      <c r="A384" s="77" t="s">
        <v>56</v>
      </c>
      <c r="B384" s="78"/>
      <c r="C384" s="78"/>
      <c r="D384" s="78" t="s">
        <v>126</v>
      </c>
      <c r="E384" s="79">
        <v>0</v>
      </c>
      <c r="F384" s="79">
        <v>1000</v>
      </c>
      <c r="G384" s="79">
        <v>1000</v>
      </c>
      <c r="H384" s="79"/>
      <c r="I384" s="79"/>
      <c r="J384" s="79"/>
      <c r="K384" s="79"/>
      <c r="L384" s="144"/>
    </row>
    <row r="385" spans="1:12" ht="12.75">
      <c r="A385" s="77" t="s">
        <v>42</v>
      </c>
      <c r="B385" s="78"/>
      <c r="C385" s="78"/>
      <c r="D385" s="78" t="s">
        <v>113</v>
      </c>
      <c r="E385" s="79">
        <v>0</v>
      </c>
      <c r="F385" s="79">
        <v>500</v>
      </c>
      <c r="G385" s="79">
        <v>500</v>
      </c>
      <c r="H385" s="79"/>
      <c r="I385" s="79"/>
      <c r="J385" s="79"/>
      <c r="K385" s="79"/>
      <c r="L385" s="144"/>
    </row>
    <row r="386" spans="1:12" ht="12.75">
      <c r="A386" s="77" t="s">
        <v>263</v>
      </c>
      <c r="B386" s="78"/>
      <c r="C386" s="78"/>
      <c r="D386" s="78" t="s">
        <v>262</v>
      </c>
      <c r="E386" s="79">
        <v>0</v>
      </c>
      <c r="F386" s="79">
        <v>100</v>
      </c>
      <c r="G386" s="79">
        <v>100</v>
      </c>
      <c r="H386" s="79"/>
      <c r="I386" s="79"/>
      <c r="J386" s="79"/>
      <c r="K386" s="79"/>
      <c r="L386" s="144"/>
    </row>
    <row r="387" spans="1:12" ht="12.75">
      <c r="A387" s="77" t="s">
        <v>287</v>
      </c>
      <c r="B387" s="78"/>
      <c r="C387" s="78"/>
      <c r="D387" s="78" t="s">
        <v>117</v>
      </c>
      <c r="E387" s="79">
        <v>0</v>
      </c>
      <c r="F387" s="79">
        <v>500</v>
      </c>
      <c r="G387" s="79">
        <v>500</v>
      </c>
      <c r="H387" s="79"/>
      <c r="I387" s="79"/>
      <c r="J387" s="79"/>
      <c r="K387" s="79"/>
      <c r="L387" s="144"/>
    </row>
    <row r="388" spans="1:12" ht="12.75">
      <c r="A388" s="77" t="s">
        <v>258</v>
      </c>
      <c r="B388" s="78"/>
      <c r="C388" s="78"/>
      <c r="D388" s="78" t="s">
        <v>202</v>
      </c>
      <c r="E388" s="79">
        <v>0</v>
      </c>
      <c r="F388" s="79">
        <v>1000</v>
      </c>
      <c r="G388" s="79">
        <v>1000</v>
      </c>
      <c r="H388" s="79"/>
      <c r="I388" s="79"/>
      <c r="J388" s="79"/>
      <c r="K388" s="79"/>
      <c r="L388" s="144"/>
    </row>
    <row r="389" spans="1:12" ht="12.75">
      <c r="A389" s="77" t="s">
        <v>21</v>
      </c>
      <c r="B389" s="78"/>
      <c r="C389" s="78"/>
      <c r="D389" s="78" t="s">
        <v>124</v>
      </c>
      <c r="E389" s="79">
        <v>0</v>
      </c>
      <c r="F389" s="79">
        <v>500</v>
      </c>
      <c r="G389" s="79">
        <v>500</v>
      </c>
      <c r="H389" s="79"/>
      <c r="I389" s="79"/>
      <c r="J389" s="79"/>
      <c r="K389" s="79"/>
      <c r="L389" s="144"/>
    </row>
    <row r="390" spans="1:12" ht="12.75">
      <c r="A390" s="77" t="s">
        <v>22</v>
      </c>
      <c r="B390" s="78"/>
      <c r="C390" s="78"/>
      <c r="D390" s="78" t="s">
        <v>128</v>
      </c>
      <c r="E390" s="79">
        <v>0</v>
      </c>
      <c r="F390" s="79">
        <v>1000</v>
      </c>
      <c r="G390" s="79">
        <v>1000</v>
      </c>
      <c r="H390" s="79"/>
      <c r="I390" s="79"/>
      <c r="J390" s="79"/>
      <c r="K390" s="79"/>
      <c r="L390" s="144"/>
    </row>
    <row r="391" spans="1:12" ht="13.5" thickBot="1">
      <c r="A391" s="77" t="s">
        <v>23</v>
      </c>
      <c r="B391" s="78"/>
      <c r="C391" s="78"/>
      <c r="D391" s="78" t="s">
        <v>125</v>
      </c>
      <c r="E391" s="79">
        <v>0</v>
      </c>
      <c r="F391" s="79">
        <v>760</v>
      </c>
      <c r="G391" s="79">
        <v>760</v>
      </c>
      <c r="H391" s="79"/>
      <c r="I391" s="79"/>
      <c r="J391" s="79"/>
      <c r="K391" s="79"/>
      <c r="L391" s="144"/>
    </row>
    <row r="392" spans="1:12" ht="15.75" thickBot="1">
      <c r="A392" s="72" t="s">
        <v>188</v>
      </c>
      <c r="B392" s="73" t="s">
        <v>189</v>
      </c>
      <c r="C392" s="68"/>
      <c r="D392" s="68"/>
      <c r="E392" s="69">
        <f>SUM(E393)</f>
        <v>387885</v>
      </c>
      <c r="F392" s="69">
        <f aca="true" t="shared" si="80" ref="F392:K392">SUM(F393)</f>
        <v>401400</v>
      </c>
      <c r="G392" s="69">
        <f t="shared" si="80"/>
        <v>371400</v>
      </c>
      <c r="H392" s="69">
        <f t="shared" si="80"/>
        <v>128100</v>
      </c>
      <c r="I392" s="69">
        <f t="shared" si="80"/>
        <v>0</v>
      </c>
      <c r="J392" s="69">
        <f t="shared" si="80"/>
        <v>0</v>
      </c>
      <c r="K392" s="69">
        <f t="shared" si="80"/>
        <v>30000</v>
      </c>
      <c r="L392" s="142">
        <f>F392/E392</f>
        <v>1.0348428013457598</v>
      </c>
    </row>
    <row r="393" spans="1:12" ht="12.75">
      <c r="A393" s="16" t="s">
        <v>26</v>
      </c>
      <c r="B393" s="31"/>
      <c r="C393" s="31" t="s">
        <v>190</v>
      </c>
      <c r="D393" s="80"/>
      <c r="E393" s="58">
        <f aca="true" t="shared" si="81" ref="E393:K393">SUM(E394+E395+E396+E397+E404+E405+E406+E407+E408+E409+E410+E411+E412+E413+E414+E415)</f>
        <v>387885</v>
      </c>
      <c r="F393" s="58">
        <f t="shared" si="81"/>
        <v>401400</v>
      </c>
      <c r="G393" s="58">
        <f t="shared" si="81"/>
        <v>371400</v>
      </c>
      <c r="H393" s="58">
        <f t="shared" si="81"/>
        <v>128100</v>
      </c>
      <c r="I393" s="58">
        <f t="shared" si="81"/>
        <v>0</v>
      </c>
      <c r="J393" s="58">
        <f t="shared" si="81"/>
        <v>0</v>
      </c>
      <c r="K393" s="58">
        <f t="shared" si="81"/>
        <v>30000</v>
      </c>
      <c r="L393" s="152">
        <f>F393/E393</f>
        <v>1.0348428013457598</v>
      </c>
    </row>
    <row r="394" spans="1:12" s="268" customFormat="1" ht="12.75">
      <c r="A394" s="87" t="s">
        <v>242</v>
      </c>
      <c r="B394" s="329"/>
      <c r="C394" s="329"/>
      <c r="D394" s="370" t="s">
        <v>131</v>
      </c>
      <c r="E394" s="330">
        <v>0</v>
      </c>
      <c r="F394" s="330">
        <v>2000</v>
      </c>
      <c r="G394" s="330">
        <v>2000</v>
      </c>
      <c r="H394" s="330"/>
      <c r="I394" s="330"/>
      <c r="J394" s="330"/>
      <c r="K394" s="330"/>
      <c r="L394" s="331"/>
    </row>
    <row r="395" spans="1:12" ht="12.75">
      <c r="A395" s="17" t="s">
        <v>19</v>
      </c>
      <c r="B395" s="28"/>
      <c r="C395" s="28"/>
      <c r="D395" s="28" t="s">
        <v>120</v>
      </c>
      <c r="E395" s="18">
        <v>95000</v>
      </c>
      <c r="F395" s="18">
        <v>97000</v>
      </c>
      <c r="G395" s="18">
        <v>97000</v>
      </c>
      <c r="H395" s="18">
        <v>97000</v>
      </c>
      <c r="I395" s="18"/>
      <c r="J395" s="18"/>
      <c r="K395" s="18"/>
      <c r="L395" s="154">
        <f>F395/E395</f>
        <v>1.0210526315789474</v>
      </c>
    </row>
    <row r="396" spans="1:12" ht="12.75">
      <c r="A396" s="17" t="s">
        <v>179</v>
      </c>
      <c r="B396" s="28"/>
      <c r="C396" s="28"/>
      <c r="D396" s="28" t="s">
        <v>121</v>
      </c>
      <c r="E396" s="18">
        <v>6012</v>
      </c>
      <c r="F396" s="18">
        <v>8100</v>
      </c>
      <c r="G396" s="18">
        <v>8100</v>
      </c>
      <c r="H396" s="18">
        <v>8100</v>
      </c>
      <c r="I396" s="18"/>
      <c r="J396" s="18"/>
      <c r="K396" s="18"/>
      <c r="L396" s="154"/>
    </row>
    <row r="397" spans="1:12" ht="12.75" customHeight="1" thickBot="1">
      <c r="A397" s="448" t="s">
        <v>17</v>
      </c>
      <c r="B397" s="433"/>
      <c r="C397" s="433"/>
      <c r="D397" s="433" t="s">
        <v>122</v>
      </c>
      <c r="E397" s="435">
        <v>18500</v>
      </c>
      <c r="F397" s="435">
        <v>20000</v>
      </c>
      <c r="G397" s="435">
        <v>20000</v>
      </c>
      <c r="H397" s="435">
        <v>20000</v>
      </c>
      <c r="I397" s="435"/>
      <c r="J397" s="435"/>
      <c r="K397" s="435"/>
      <c r="L397" s="452">
        <f>F397/E397</f>
        <v>1.0810810810810811</v>
      </c>
    </row>
    <row r="398" spans="1:12" ht="12.75" customHeight="1" thickTop="1">
      <c r="A398" s="437"/>
      <c r="B398" s="438"/>
      <c r="C398" s="438"/>
      <c r="D398" s="438"/>
      <c r="E398" s="440"/>
      <c r="F398" s="440"/>
      <c r="G398" s="440"/>
      <c r="H398" s="440"/>
      <c r="I398" s="440"/>
      <c r="J398" s="440"/>
      <c r="K398" s="440"/>
      <c r="L398" s="453"/>
    </row>
    <row r="399" spans="1:12" ht="12.75" customHeight="1">
      <c r="A399" s="392"/>
      <c r="B399" s="393"/>
      <c r="C399" s="393"/>
      <c r="D399" s="393"/>
      <c r="E399" s="394"/>
      <c r="F399" s="394"/>
      <c r="G399" s="394"/>
      <c r="H399" s="394"/>
      <c r="I399" s="394"/>
      <c r="J399" s="394"/>
      <c r="K399" s="394"/>
      <c r="L399" s="218"/>
    </row>
    <row r="400" spans="1:12" ht="12.75" customHeight="1">
      <c r="A400" s="392"/>
      <c r="B400" s="393"/>
      <c r="C400" s="393"/>
      <c r="D400" s="393"/>
      <c r="E400" s="394"/>
      <c r="F400" s="394"/>
      <c r="G400" s="394"/>
      <c r="H400" s="394"/>
      <c r="I400" s="394"/>
      <c r="J400" s="394"/>
      <c r="K400" s="394"/>
      <c r="L400" s="218"/>
    </row>
    <row r="401" spans="1:12" ht="12.75" customHeight="1">
      <c r="A401" s="392"/>
      <c r="B401" s="393"/>
      <c r="C401" s="393"/>
      <c r="D401" s="393"/>
      <c r="E401" s="394"/>
      <c r="F401" s="394"/>
      <c r="G401" s="394"/>
      <c r="H401" s="394"/>
      <c r="I401" s="394"/>
      <c r="J401" s="394"/>
      <c r="K401" s="394"/>
      <c r="L401" s="218"/>
    </row>
    <row r="402" spans="1:12" ht="12.75" customHeight="1" thickBot="1">
      <c r="A402" s="443"/>
      <c r="B402" s="444"/>
      <c r="C402" s="444"/>
      <c r="D402" s="444"/>
      <c r="E402" s="446"/>
      <c r="F402" s="446"/>
      <c r="G402" s="446"/>
      <c r="H402" s="446"/>
      <c r="I402" s="446"/>
      <c r="J402" s="446"/>
      <c r="K402" s="446"/>
      <c r="L402" s="454"/>
    </row>
    <row r="403" spans="1:12" ht="16.5" thickBot="1" thickTop="1">
      <c r="A403" s="291">
        <v>1</v>
      </c>
      <c r="B403" s="287">
        <v>2</v>
      </c>
      <c r="C403" s="287">
        <v>3</v>
      </c>
      <c r="D403" s="287">
        <v>4</v>
      </c>
      <c r="E403" s="287">
        <v>5</v>
      </c>
      <c r="F403" s="287">
        <v>6</v>
      </c>
      <c r="G403" s="288">
        <v>7</v>
      </c>
      <c r="H403" s="287">
        <v>8</v>
      </c>
      <c r="I403" s="287">
        <v>9</v>
      </c>
      <c r="J403" s="287">
        <v>10</v>
      </c>
      <c r="K403" s="288">
        <v>11</v>
      </c>
      <c r="L403" s="374">
        <v>12</v>
      </c>
    </row>
    <row r="404" spans="1:12" ht="12.75">
      <c r="A404" s="52" t="s">
        <v>143</v>
      </c>
      <c r="B404" s="53"/>
      <c r="C404" s="53"/>
      <c r="D404" s="53" t="s">
        <v>123</v>
      </c>
      <c r="E404" s="54">
        <v>2540</v>
      </c>
      <c r="F404" s="54">
        <v>3000</v>
      </c>
      <c r="G404" s="54">
        <v>3000</v>
      </c>
      <c r="H404" s="54">
        <v>3000</v>
      </c>
      <c r="I404" s="54"/>
      <c r="J404" s="54"/>
      <c r="K404" s="54"/>
      <c r="L404" s="153">
        <f>F404/E404</f>
        <v>1.1811023622047243</v>
      </c>
    </row>
    <row r="405" spans="1:12" ht="12.75">
      <c r="A405" s="17" t="s">
        <v>209</v>
      </c>
      <c r="B405" s="28"/>
      <c r="C405" s="28"/>
      <c r="D405" s="28" t="s">
        <v>199</v>
      </c>
      <c r="E405" s="18">
        <v>70600</v>
      </c>
      <c r="F405" s="18">
        <v>60000</v>
      </c>
      <c r="G405" s="18">
        <v>60000</v>
      </c>
      <c r="H405" s="18">
        <v>0</v>
      </c>
      <c r="I405" s="18"/>
      <c r="J405" s="18"/>
      <c r="K405" s="18"/>
      <c r="L405" s="154"/>
    </row>
    <row r="406" spans="1:12" ht="12.75">
      <c r="A406" s="17" t="s">
        <v>219</v>
      </c>
      <c r="B406" s="28"/>
      <c r="C406" s="28"/>
      <c r="D406" s="28" t="s">
        <v>116</v>
      </c>
      <c r="E406" s="18">
        <v>25000</v>
      </c>
      <c r="F406" s="18">
        <v>24000</v>
      </c>
      <c r="G406" s="18">
        <v>24000</v>
      </c>
      <c r="H406" s="18">
        <v>0</v>
      </c>
      <c r="I406" s="18"/>
      <c r="J406" s="18"/>
      <c r="K406" s="18"/>
      <c r="L406" s="154">
        <f>F406/E406</f>
        <v>0.96</v>
      </c>
    </row>
    <row r="407" spans="1:12" ht="12.75">
      <c r="A407" s="17" t="s">
        <v>56</v>
      </c>
      <c r="B407" s="28"/>
      <c r="C407" s="28"/>
      <c r="D407" s="28" t="s">
        <v>126</v>
      </c>
      <c r="E407" s="18">
        <v>7000</v>
      </c>
      <c r="F407" s="18">
        <v>9000</v>
      </c>
      <c r="G407" s="18">
        <v>9000</v>
      </c>
      <c r="H407" s="18">
        <v>0</v>
      </c>
      <c r="I407" s="18"/>
      <c r="J407" s="18"/>
      <c r="K407" s="18"/>
      <c r="L407" s="154">
        <f>F407/E407</f>
        <v>1.2857142857142858</v>
      </c>
    </row>
    <row r="408" spans="1:12" ht="12.75">
      <c r="A408" s="17" t="s">
        <v>42</v>
      </c>
      <c r="B408" s="28"/>
      <c r="C408" s="28"/>
      <c r="D408" s="28" t="s">
        <v>113</v>
      </c>
      <c r="E408" s="18">
        <v>2000</v>
      </c>
      <c r="F408" s="18">
        <v>2000</v>
      </c>
      <c r="G408" s="18">
        <v>2000</v>
      </c>
      <c r="H408" s="18">
        <v>0</v>
      </c>
      <c r="I408" s="18"/>
      <c r="J408" s="18"/>
      <c r="K408" s="18"/>
      <c r="L408" s="154"/>
    </row>
    <row r="409" spans="1:12" ht="12.75">
      <c r="A409" s="17" t="s">
        <v>263</v>
      </c>
      <c r="B409" s="28"/>
      <c r="C409" s="28"/>
      <c r="D409" s="28" t="s">
        <v>262</v>
      </c>
      <c r="E409" s="18">
        <v>0</v>
      </c>
      <c r="F409" s="18">
        <v>500</v>
      </c>
      <c r="G409" s="18">
        <v>500</v>
      </c>
      <c r="H409" s="18"/>
      <c r="I409" s="18"/>
      <c r="J409" s="18"/>
      <c r="K409" s="18"/>
      <c r="L409" s="154"/>
    </row>
    <row r="410" spans="1:12" ht="12.75">
      <c r="A410" s="52" t="s">
        <v>48</v>
      </c>
      <c r="B410" s="53"/>
      <c r="C410" s="53"/>
      <c r="D410" s="53" t="s">
        <v>117</v>
      </c>
      <c r="E410" s="54">
        <v>136300</v>
      </c>
      <c r="F410" s="54">
        <v>126000</v>
      </c>
      <c r="G410" s="54">
        <v>126000</v>
      </c>
      <c r="H410" s="54">
        <v>0</v>
      </c>
      <c r="I410" s="54"/>
      <c r="J410" s="54"/>
      <c r="K410" s="54"/>
      <c r="L410" s="153">
        <f>F410/E410</f>
        <v>0.9244314013206163</v>
      </c>
    </row>
    <row r="411" spans="1:12" ht="12.75">
      <c r="A411" s="52" t="s">
        <v>203</v>
      </c>
      <c r="B411" s="53"/>
      <c r="C411" s="53"/>
      <c r="D411" s="53" t="s">
        <v>202</v>
      </c>
      <c r="E411" s="18">
        <v>4500</v>
      </c>
      <c r="F411" s="18">
        <v>4500</v>
      </c>
      <c r="G411" s="18">
        <v>4500</v>
      </c>
      <c r="H411" s="18">
        <v>0</v>
      </c>
      <c r="I411" s="54"/>
      <c r="J411" s="54"/>
      <c r="K411" s="54"/>
      <c r="L411" s="153"/>
    </row>
    <row r="412" spans="1:12" ht="12.75">
      <c r="A412" s="17" t="s">
        <v>21</v>
      </c>
      <c r="B412" s="28"/>
      <c r="C412" s="28"/>
      <c r="D412" s="28" t="s">
        <v>124</v>
      </c>
      <c r="E412" s="18">
        <v>10000</v>
      </c>
      <c r="F412" s="18">
        <v>9000</v>
      </c>
      <c r="G412" s="18">
        <v>9000</v>
      </c>
      <c r="H412" s="18">
        <v>0</v>
      </c>
      <c r="I412" s="18"/>
      <c r="J412" s="18"/>
      <c r="K412" s="18"/>
      <c r="L412" s="154">
        <f>F412/E412</f>
        <v>0.9</v>
      </c>
    </row>
    <row r="413" spans="1:12" ht="12.75">
      <c r="A413" s="52" t="s">
        <v>22</v>
      </c>
      <c r="B413" s="53"/>
      <c r="C413" s="53"/>
      <c r="D413" s="53" t="s">
        <v>128</v>
      </c>
      <c r="E413" s="54">
        <v>2500</v>
      </c>
      <c r="F413" s="54">
        <v>2500</v>
      </c>
      <c r="G413" s="54">
        <v>2500</v>
      </c>
      <c r="H413" s="54">
        <v>0</v>
      </c>
      <c r="I413" s="54"/>
      <c r="J413" s="54"/>
      <c r="K413" s="54"/>
      <c r="L413" s="153">
        <f>F413/E413</f>
        <v>1</v>
      </c>
    </row>
    <row r="414" spans="1:12" ht="12.75">
      <c r="A414" s="17" t="s">
        <v>23</v>
      </c>
      <c r="B414" s="28"/>
      <c r="C414" s="28"/>
      <c r="D414" s="28" t="s">
        <v>125</v>
      </c>
      <c r="E414" s="18">
        <v>2933</v>
      </c>
      <c r="F414" s="18">
        <v>3800</v>
      </c>
      <c r="G414" s="18">
        <v>3800</v>
      </c>
      <c r="H414" s="18">
        <v>0</v>
      </c>
      <c r="I414" s="18"/>
      <c r="J414" s="18"/>
      <c r="K414" s="18"/>
      <c r="L414" s="154">
        <f>F414/E414</f>
        <v>1.295601772928742</v>
      </c>
    </row>
    <row r="415" spans="1:12" ht="13.5" thickBot="1">
      <c r="A415" s="48" t="s">
        <v>177</v>
      </c>
      <c r="B415" s="51"/>
      <c r="C415" s="51"/>
      <c r="D415" s="51" t="s">
        <v>129</v>
      </c>
      <c r="E415" s="49">
        <v>5000</v>
      </c>
      <c r="F415" s="49">
        <v>30000</v>
      </c>
      <c r="G415" s="49"/>
      <c r="H415" s="49"/>
      <c r="I415" s="49"/>
      <c r="J415" s="49"/>
      <c r="K415" s="49">
        <v>30000</v>
      </c>
      <c r="L415" s="163"/>
    </row>
    <row r="416" spans="1:12" ht="15" customHeight="1" thickBot="1">
      <c r="A416" s="72" t="s">
        <v>243</v>
      </c>
      <c r="B416" s="73" t="s">
        <v>82</v>
      </c>
      <c r="C416" s="68"/>
      <c r="D416" s="68"/>
      <c r="E416" s="69">
        <f>SUM(E417)</f>
        <v>97632</v>
      </c>
      <c r="F416" s="69">
        <f aca="true" t="shared" si="82" ref="F416:K416">SUM(F417)</f>
        <v>109600</v>
      </c>
      <c r="G416" s="69">
        <f t="shared" si="82"/>
        <v>109600</v>
      </c>
      <c r="H416" s="69">
        <f t="shared" si="82"/>
        <v>102800</v>
      </c>
      <c r="I416" s="69">
        <f t="shared" si="82"/>
        <v>0</v>
      </c>
      <c r="J416" s="69">
        <f t="shared" si="82"/>
        <v>0</v>
      </c>
      <c r="K416" s="69">
        <f t="shared" si="82"/>
        <v>0</v>
      </c>
      <c r="L416" s="142">
        <f aca="true" t="shared" si="83" ref="L416:L425">F416/E416</f>
        <v>1.1225827597509013</v>
      </c>
    </row>
    <row r="417" spans="1:12" ht="12.75">
      <c r="A417" s="84" t="s">
        <v>83</v>
      </c>
      <c r="B417" s="85"/>
      <c r="C417" s="85" t="s">
        <v>84</v>
      </c>
      <c r="D417" s="85"/>
      <c r="E417" s="86">
        <f>SUM(E418:E422)</f>
        <v>97632</v>
      </c>
      <c r="F417" s="86">
        <f aca="true" t="shared" si="84" ref="F417:K417">SUM(F418+F419+F420+F421+F422)</f>
        <v>109600</v>
      </c>
      <c r="G417" s="86">
        <f t="shared" si="84"/>
        <v>109600</v>
      </c>
      <c r="H417" s="86">
        <f t="shared" si="84"/>
        <v>102800</v>
      </c>
      <c r="I417" s="86">
        <f t="shared" si="84"/>
        <v>0</v>
      </c>
      <c r="J417" s="86">
        <f t="shared" si="84"/>
        <v>0</v>
      </c>
      <c r="K417" s="86">
        <f t="shared" si="84"/>
        <v>0</v>
      </c>
      <c r="L417" s="146">
        <f t="shared" si="83"/>
        <v>1.1225827597509013</v>
      </c>
    </row>
    <row r="418" spans="1:12" ht="12.75">
      <c r="A418" s="77" t="s">
        <v>19</v>
      </c>
      <c r="B418" s="78"/>
      <c r="C418" s="78"/>
      <c r="D418" s="78" t="s">
        <v>120</v>
      </c>
      <c r="E418" s="79">
        <v>73732</v>
      </c>
      <c r="F418" s="79">
        <v>79150</v>
      </c>
      <c r="G418" s="79">
        <v>79150</v>
      </c>
      <c r="H418" s="79">
        <v>79150</v>
      </c>
      <c r="I418" s="79"/>
      <c r="J418" s="79"/>
      <c r="K418" s="79"/>
      <c r="L418" s="155">
        <f t="shared" si="83"/>
        <v>1.0734823414528292</v>
      </c>
    </row>
    <row r="419" spans="1:12" ht="12.75">
      <c r="A419" s="42" t="s">
        <v>20</v>
      </c>
      <c r="B419" s="44"/>
      <c r="C419" s="44"/>
      <c r="D419" s="44" t="s">
        <v>121</v>
      </c>
      <c r="E419" s="79">
        <v>4500</v>
      </c>
      <c r="F419" s="79">
        <v>6250</v>
      </c>
      <c r="G419" s="79">
        <v>6250</v>
      </c>
      <c r="H419" s="79">
        <v>6250</v>
      </c>
      <c r="I419" s="45"/>
      <c r="J419" s="45"/>
      <c r="K419" s="45"/>
      <c r="L419" s="154">
        <f t="shared" si="83"/>
        <v>1.3888888888888888</v>
      </c>
    </row>
    <row r="420" spans="1:12" ht="12.75">
      <c r="A420" s="77" t="s">
        <v>17</v>
      </c>
      <c r="B420" s="78"/>
      <c r="C420" s="78"/>
      <c r="D420" s="78" t="s">
        <v>122</v>
      </c>
      <c r="E420" s="79">
        <v>12832</v>
      </c>
      <c r="F420" s="79">
        <v>15300</v>
      </c>
      <c r="G420" s="79">
        <v>15300</v>
      </c>
      <c r="H420" s="79">
        <v>15300</v>
      </c>
      <c r="I420" s="79"/>
      <c r="J420" s="79"/>
      <c r="K420" s="79"/>
      <c r="L420" s="155">
        <f t="shared" si="83"/>
        <v>1.1923316708229426</v>
      </c>
    </row>
    <row r="421" spans="1:12" s="50" customFormat="1" ht="12.75">
      <c r="A421" s="42" t="s">
        <v>143</v>
      </c>
      <c r="B421" s="44"/>
      <c r="C421" s="44"/>
      <c r="D421" s="44" t="s">
        <v>123</v>
      </c>
      <c r="E421" s="79">
        <v>1718</v>
      </c>
      <c r="F421" s="79">
        <v>2100</v>
      </c>
      <c r="G421" s="79">
        <v>2100</v>
      </c>
      <c r="H421" s="79">
        <v>2100</v>
      </c>
      <c r="I421" s="45"/>
      <c r="J421" s="45"/>
      <c r="K421" s="45"/>
      <c r="L421" s="154">
        <f t="shared" si="83"/>
        <v>1.2223515715948778</v>
      </c>
    </row>
    <row r="422" spans="1:12" s="50" customFormat="1" ht="13.5" thickBot="1">
      <c r="A422" s="237" t="s">
        <v>23</v>
      </c>
      <c r="B422" s="238"/>
      <c r="C422" s="238"/>
      <c r="D422" s="238" t="s">
        <v>125</v>
      </c>
      <c r="E422" s="79">
        <v>4850</v>
      </c>
      <c r="F422" s="79">
        <v>6800</v>
      </c>
      <c r="G422" s="79">
        <v>6800</v>
      </c>
      <c r="H422" s="79">
        <v>0</v>
      </c>
      <c r="I422" s="90"/>
      <c r="J422" s="90"/>
      <c r="K422" s="90"/>
      <c r="L422" s="167">
        <f t="shared" si="83"/>
        <v>1.402061855670103</v>
      </c>
    </row>
    <row r="423" spans="1:12" ht="15.75" thickBot="1">
      <c r="A423" s="72" t="s">
        <v>85</v>
      </c>
      <c r="B423" s="73" t="s">
        <v>86</v>
      </c>
      <c r="C423" s="68"/>
      <c r="D423" s="68"/>
      <c r="E423" s="69">
        <f aca="true" t="shared" si="85" ref="E423:K423">SUM(E424+E430+E434+E437+E447+E453+E455)</f>
        <v>2423481</v>
      </c>
      <c r="F423" s="69">
        <f t="shared" si="85"/>
        <v>2416180</v>
      </c>
      <c r="G423" s="69">
        <f t="shared" si="85"/>
        <v>743700</v>
      </c>
      <c r="H423" s="69">
        <f t="shared" si="85"/>
        <v>0</v>
      </c>
      <c r="I423" s="69">
        <f t="shared" si="85"/>
        <v>0</v>
      </c>
      <c r="J423" s="69">
        <f t="shared" si="85"/>
        <v>0</v>
      </c>
      <c r="K423" s="69">
        <f t="shared" si="85"/>
        <v>1672480</v>
      </c>
      <c r="L423" s="142">
        <f t="shared" si="83"/>
        <v>0.9969873912772578</v>
      </c>
    </row>
    <row r="424" spans="1:12" ht="12.75">
      <c r="A424" s="84" t="s">
        <v>87</v>
      </c>
      <c r="B424" s="85"/>
      <c r="C424" s="85" t="s">
        <v>88</v>
      </c>
      <c r="D424" s="85"/>
      <c r="E424" s="86">
        <f>SUM(E425:E429)</f>
        <v>1236339</v>
      </c>
      <c r="F424" s="86">
        <f>SUM(F425:F429)</f>
        <v>1340480</v>
      </c>
      <c r="G424" s="86">
        <f>SUM(G425:G427)</f>
        <v>8000</v>
      </c>
      <c r="H424" s="86">
        <f>SUM(H425:H427)</f>
        <v>0</v>
      </c>
      <c r="I424" s="86">
        <f>SUM(I425:I427)</f>
        <v>0</v>
      </c>
      <c r="J424" s="86">
        <f>SUM(J425:J427)</f>
        <v>0</v>
      </c>
      <c r="K424" s="86">
        <f>SUM(K425:K429)</f>
        <v>1332480</v>
      </c>
      <c r="L424" s="197">
        <f t="shared" si="83"/>
        <v>1.0842333696502335</v>
      </c>
    </row>
    <row r="425" spans="1:12" ht="12.75">
      <c r="A425" s="87" t="s">
        <v>48</v>
      </c>
      <c r="B425" s="88"/>
      <c r="C425" s="88"/>
      <c r="D425" s="88" t="s">
        <v>117</v>
      </c>
      <c r="E425" s="89">
        <v>7000</v>
      </c>
      <c r="F425" s="89">
        <v>7000</v>
      </c>
      <c r="G425" s="89">
        <v>7000</v>
      </c>
      <c r="H425" s="89"/>
      <c r="I425" s="89"/>
      <c r="J425" s="89"/>
      <c r="K425" s="89"/>
      <c r="L425" s="144">
        <f t="shared" si="83"/>
        <v>1</v>
      </c>
    </row>
    <row r="426" spans="1:12" ht="12.75">
      <c r="A426" s="43" t="s">
        <v>22</v>
      </c>
      <c r="B426" s="46"/>
      <c r="C426" s="46"/>
      <c r="D426" s="46" t="s">
        <v>128</v>
      </c>
      <c r="E426" s="89">
        <v>1000</v>
      </c>
      <c r="F426" s="89">
        <v>1000</v>
      </c>
      <c r="G426" s="89">
        <v>1000</v>
      </c>
      <c r="H426" s="47"/>
      <c r="I426" s="47"/>
      <c r="J426" s="47"/>
      <c r="K426" s="47"/>
      <c r="L426" s="163">
        <f aca="true" t="shared" si="86" ref="L426:L433">F426/E426</f>
        <v>1</v>
      </c>
    </row>
    <row r="427" spans="1:12" ht="12.75">
      <c r="A427" s="42" t="s">
        <v>216</v>
      </c>
      <c r="B427" s="44"/>
      <c r="C427" s="44"/>
      <c r="D427" s="44" t="s">
        <v>114</v>
      </c>
      <c r="E427" s="89">
        <v>1228339</v>
      </c>
      <c r="F427" s="89">
        <v>480000</v>
      </c>
      <c r="G427" s="89">
        <v>0</v>
      </c>
      <c r="H427" s="45"/>
      <c r="I427" s="45"/>
      <c r="J427" s="45"/>
      <c r="K427" s="45">
        <f>SUM(F427)</f>
        <v>480000</v>
      </c>
      <c r="L427" s="154">
        <f t="shared" si="86"/>
        <v>0.3907716029532564</v>
      </c>
    </row>
    <row r="428" spans="1:12" ht="12.75">
      <c r="A428" s="219" t="s">
        <v>214</v>
      </c>
      <c r="B428" s="44"/>
      <c r="C428" s="44"/>
      <c r="D428" s="44" t="s">
        <v>204</v>
      </c>
      <c r="E428" s="45">
        <v>0</v>
      </c>
      <c r="F428" s="45">
        <v>0</v>
      </c>
      <c r="G428" s="45"/>
      <c r="H428" s="45"/>
      <c r="I428" s="45"/>
      <c r="J428" s="45"/>
      <c r="K428" s="45">
        <v>0</v>
      </c>
      <c r="L428" s="154"/>
    </row>
    <row r="429" spans="1:12" ht="12.75">
      <c r="A429" s="219" t="s">
        <v>215</v>
      </c>
      <c r="B429" s="238"/>
      <c r="C429" s="238"/>
      <c r="D429" s="238" t="s">
        <v>196</v>
      </c>
      <c r="E429" s="90">
        <v>0</v>
      </c>
      <c r="F429" s="90">
        <v>852480</v>
      </c>
      <c r="G429" s="90"/>
      <c r="H429" s="90"/>
      <c r="I429" s="90"/>
      <c r="J429" s="90"/>
      <c r="K429" s="90">
        <v>852480</v>
      </c>
      <c r="L429" s="167"/>
    </row>
    <row r="430" spans="1:12" ht="12.75">
      <c r="A430" s="16" t="s">
        <v>89</v>
      </c>
      <c r="B430" s="31"/>
      <c r="C430" s="31" t="s">
        <v>90</v>
      </c>
      <c r="D430" s="31"/>
      <c r="E430" s="58">
        <f>SUM(E431:E433)</f>
        <v>8500</v>
      </c>
      <c r="F430" s="58">
        <f aca="true" t="shared" si="87" ref="F430:K430">SUM(F431:F433)</f>
        <v>10500</v>
      </c>
      <c r="G430" s="58">
        <f t="shared" si="87"/>
        <v>10500</v>
      </c>
      <c r="H430" s="58">
        <f t="shared" si="87"/>
        <v>0</v>
      </c>
      <c r="I430" s="58">
        <f t="shared" si="87"/>
        <v>0</v>
      </c>
      <c r="J430" s="58">
        <f t="shared" si="87"/>
        <v>0</v>
      </c>
      <c r="K430" s="58">
        <f t="shared" si="87"/>
        <v>0</v>
      </c>
      <c r="L430" s="152">
        <f t="shared" si="86"/>
        <v>1.2352941176470589</v>
      </c>
    </row>
    <row r="431" spans="1:12" ht="12.75">
      <c r="A431" s="21" t="s">
        <v>56</v>
      </c>
      <c r="B431" s="32"/>
      <c r="C431" s="32"/>
      <c r="D431" s="32" t="s">
        <v>126</v>
      </c>
      <c r="E431" s="127">
        <v>1500</v>
      </c>
      <c r="F431" s="127">
        <v>2000</v>
      </c>
      <c r="G431" s="127">
        <v>2000</v>
      </c>
      <c r="H431" s="22"/>
      <c r="I431" s="22"/>
      <c r="J431" s="22"/>
      <c r="K431" s="22"/>
      <c r="L431" s="155">
        <f t="shared" si="86"/>
        <v>1.3333333333333333</v>
      </c>
    </row>
    <row r="432" spans="1:12" s="50" customFormat="1" ht="12.75">
      <c r="A432" s="17" t="s">
        <v>42</v>
      </c>
      <c r="B432" s="28"/>
      <c r="C432" s="28"/>
      <c r="D432" s="28" t="s">
        <v>113</v>
      </c>
      <c r="E432" s="127">
        <v>1000</v>
      </c>
      <c r="F432" s="127">
        <v>1500</v>
      </c>
      <c r="G432" s="127">
        <v>1500</v>
      </c>
      <c r="H432" s="18"/>
      <c r="I432" s="18"/>
      <c r="J432" s="18"/>
      <c r="K432" s="18"/>
      <c r="L432" s="155">
        <f t="shared" si="86"/>
        <v>1.5</v>
      </c>
    </row>
    <row r="433" spans="1:12" s="50" customFormat="1" ht="12.75">
      <c r="A433" s="21" t="s">
        <v>48</v>
      </c>
      <c r="B433" s="32"/>
      <c r="C433" s="32"/>
      <c r="D433" s="32" t="s">
        <v>117</v>
      </c>
      <c r="E433" s="127">
        <v>6000</v>
      </c>
      <c r="F433" s="127">
        <v>7000</v>
      </c>
      <c r="G433" s="127">
        <v>7000</v>
      </c>
      <c r="H433" s="22"/>
      <c r="I433" s="22"/>
      <c r="J433" s="22"/>
      <c r="K433" s="22"/>
      <c r="L433" s="155">
        <f t="shared" si="86"/>
        <v>1.1666666666666667</v>
      </c>
    </row>
    <row r="434" spans="1:12" s="50" customFormat="1" ht="12.75">
      <c r="A434" s="16" t="s">
        <v>91</v>
      </c>
      <c r="B434" s="31"/>
      <c r="C434" s="31" t="s">
        <v>92</v>
      </c>
      <c r="D434" s="31"/>
      <c r="E434" s="58">
        <f>SUM(E435:E436)</f>
        <v>300000</v>
      </c>
      <c r="F434" s="58">
        <f aca="true" t="shared" si="88" ref="F434:K434">SUM(F435:F436)</f>
        <v>305000</v>
      </c>
      <c r="G434" s="58">
        <f t="shared" si="88"/>
        <v>305000</v>
      </c>
      <c r="H434" s="58">
        <f t="shared" si="88"/>
        <v>0</v>
      </c>
      <c r="I434" s="58">
        <f t="shared" si="88"/>
        <v>0</v>
      </c>
      <c r="J434" s="58">
        <f t="shared" si="88"/>
        <v>0</v>
      </c>
      <c r="K434" s="58">
        <f t="shared" si="88"/>
        <v>0</v>
      </c>
      <c r="L434" s="152">
        <f aca="true" t="shared" si="89" ref="L434:L451">F434/E434</f>
        <v>1.0166666666666666</v>
      </c>
    </row>
    <row r="435" spans="1:12" s="50" customFormat="1" ht="12.75">
      <c r="A435" s="48" t="s">
        <v>44</v>
      </c>
      <c r="B435" s="51"/>
      <c r="C435" s="51"/>
      <c r="D435" s="51" t="s">
        <v>116</v>
      </c>
      <c r="E435" s="49">
        <v>0</v>
      </c>
      <c r="F435" s="49">
        <v>5000</v>
      </c>
      <c r="G435" s="47">
        <v>5000</v>
      </c>
      <c r="H435" s="49"/>
      <c r="I435" s="49"/>
      <c r="J435" s="49"/>
      <c r="K435" s="49"/>
      <c r="L435" s="164"/>
    </row>
    <row r="436" spans="1:12" s="50" customFormat="1" ht="12.75">
      <c r="A436" s="19" t="s">
        <v>48</v>
      </c>
      <c r="B436" s="30"/>
      <c r="C436" s="30"/>
      <c r="D436" s="30" t="s">
        <v>117</v>
      </c>
      <c r="E436" s="20">
        <v>300000</v>
      </c>
      <c r="F436" s="20">
        <v>300000</v>
      </c>
      <c r="G436" s="90">
        <v>300000</v>
      </c>
      <c r="H436" s="20"/>
      <c r="I436" s="20"/>
      <c r="J436" s="20"/>
      <c r="K436" s="20"/>
      <c r="L436" s="253">
        <f t="shared" si="89"/>
        <v>1</v>
      </c>
    </row>
    <row r="437" spans="1:12" s="50" customFormat="1" ht="12.75">
      <c r="A437" s="84" t="s">
        <v>244</v>
      </c>
      <c r="B437" s="85"/>
      <c r="C437" s="85" t="s">
        <v>93</v>
      </c>
      <c r="D437" s="85"/>
      <c r="E437" s="86">
        <f>SUM(E438:E441)</f>
        <v>109000</v>
      </c>
      <c r="F437" s="86">
        <f aca="true" t="shared" si="90" ref="F437:K437">SUM(F438:F441)</f>
        <v>149200</v>
      </c>
      <c r="G437" s="86">
        <f t="shared" si="90"/>
        <v>109200</v>
      </c>
      <c r="H437" s="86">
        <f t="shared" si="90"/>
        <v>0</v>
      </c>
      <c r="I437" s="86">
        <f t="shared" si="90"/>
        <v>0</v>
      </c>
      <c r="J437" s="86">
        <f t="shared" si="90"/>
        <v>0</v>
      </c>
      <c r="K437" s="86">
        <f t="shared" si="90"/>
        <v>40000</v>
      </c>
      <c r="L437" s="146">
        <f t="shared" si="89"/>
        <v>1.3688073394495412</v>
      </c>
    </row>
    <row r="438" spans="1:12" s="50" customFormat="1" ht="12.75">
      <c r="A438" s="263" t="s">
        <v>200</v>
      </c>
      <c r="B438" s="264"/>
      <c r="C438" s="264"/>
      <c r="D438" s="264" t="s">
        <v>199</v>
      </c>
      <c r="E438" s="265">
        <v>0</v>
      </c>
      <c r="F438" s="265">
        <v>3200</v>
      </c>
      <c r="G438" s="265">
        <v>3200</v>
      </c>
      <c r="H438" s="265"/>
      <c r="I438" s="265"/>
      <c r="J438" s="265"/>
      <c r="K438" s="265"/>
      <c r="L438" s="267"/>
    </row>
    <row r="439" spans="1:12" s="50" customFormat="1" ht="12.75">
      <c r="A439" s="43" t="s">
        <v>219</v>
      </c>
      <c r="B439" s="46"/>
      <c r="C439" s="46"/>
      <c r="D439" s="29" t="s">
        <v>116</v>
      </c>
      <c r="E439" s="26">
        <v>25000</v>
      </c>
      <c r="F439" s="26">
        <v>25000</v>
      </c>
      <c r="G439" s="26">
        <v>25000</v>
      </c>
      <c r="H439" s="26"/>
      <c r="I439" s="47"/>
      <c r="J439" s="47"/>
      <c r="K439" s="47"/>
      <c r="L439" s="163">
        <f t="shared" si="89"/>
        <v>1</v>
      </c>
    </row>
    <row r="440" spans="1:12" s="50" customFormat="1" ht="12.75">
      <c r="A440" s="77" t="s">
        <v>48</v>
      </c>
      <c r="B440" s="78"/>
      <c r="C440" s="78"/>
      <c r="D440" s="44" t="s">
        <v>117</v>
      </c>
      <c r="E440" s="45">
        <v>84000</v>
      </c>
      <c r="F440" s="45">
        <v>81000</v>
      </c>
      <c r="G440" s="45">
        <v>81000</v>
      </c>
      <c r="H440" s="45"/>
      <c r="I440" s="79"/>
      <c r="J440" s="79"/>
      <c r="K440" s="79"/>
      <c r="L440" s="155">
        <f t="shared" si="89"/>
        <v>0.9642857142857143</v>
      </c>
    </row>
    <row r="441" spans="1:12" s="50" customFormat="1" ht="13.5" thickBot="1">
      <c r="A441" s="455" t="s">
        <v>174</v>
      </c>
      <c r="B441" s="456"/>
      <c r="C441" s="456"/>
      <c r="D441" s="456" t="s">
        <v>114</v>
      </c>
      <c r="E441" s="449">
        <v>0</v>
      </c>
      <c r="F441" s="457">
        <v>40000</v>
      </c>
      <c r="G441" s="457">
        <v>0</v>
      </c>
      <c r="H441" s="457"/>
      <c r="I441" s="457"/>
      <c r="J441" s="457"/>
      <c r="K441" s="457">
        <f>SUM(F441)</f>
        <v>40000</v>
      </c>
      <c r="L441" s="458"/>
    </row>
    <row r="442" spans="1:12" s="50" customFormat="1" ht="13.5" thickTop="1">
      <c r="A442" s="459"/>
      <c r="B442" s="460"/>
      <c r="C442" s="460"/>
      <c r="D442" s="460"/>
      <c r="E442" s="450"/>
      <c r="F442" s="461"/>
      <c r="G442" s="461"/>
      <c r="H442" s="461"/>
      <c r="I442" s="461"/>
      <c r="J442" s="461"/>
      <c r="K442" s="461"/>
      <c r="L442" s="462"/>
    </row>
    <row r="443" spans="1:12" s="50" customFormat="1" ht="12.75">
      <c r="A443" s="216"/>
      <c r="B443" s="83"/>
      <c r="C443" s="83"/>
      <c r="D443" s="83"/>
      <c r="E443" s="217"/>
      <c r="F443" s="463"/>
      <c r="G443" s="463"/>
      <c r="H443" s="463"/>
      <c r="I443" s="463"/>
      <c r="J443" s="463"/>
      <c r="K443" s="463"/>
      <c r="L443" s="464"/>
    </row>
    <row r="444" spans="1:12" s="50" customFormat="1" ht="12.75">
      <c r="A444" s="216"/>
      <c r="B444" s="83"/>
      <c r="C444" s="83"/>
      <c r="D444" s="83"/>
      <c r="E444" s="217"/>
      <c r="F444" s="463"/>
      <c r="G444" s="463"/>
      <c r="H444" s="463"/>
      <c r="I444" s="463"/>
      <c r="J444" s="463"/>
      <c r="K444" s="463"/>
      <c r="L444" s="464"/>
    </row>
    <row r="445" spans="1:12" s="50" customFormat="1" ht="13.5" thickBot="1">
      <c r="A445" s="465"/>
      <c r="B445" s="466"/>
      <c r="C445" s="466"/>
      <c r="D445" s="466"/>
      <c r="E445" s="451"/>
      <c r="F445" s="467"/>
      <c r="G445" s="467"/>
      <c r="H445" s="467"/>
      <c r="I445" s="467"/>
      <c r="J445" s="467"/>
      <c r="K445" s="467"/>
      <c r="L445" s="468"/>
    </row>
    <row r="446" spans="1:12" ht="16.5" thickBot="1" thickTop="1">
      <c r="A446" s="291">
        <v>1</v>
      </c>
      <c r="B446" s="287">
        <v>2</v>
      </c>
      <c r="C446" s="287">
        <v>3</v>
      </c>
      <c r="D446" s="287">
        <v>4</v>
      </c>
      <c r="E446" s="287">
        <v>5</v>
      </c>
      <c r="F446" s="287">
        <v>6</v>
      </c>
      <c r="G446" s="288">
        <v>7</v>
      </c>
      <c r="H446" s="287">
        <v>8</v>
      </c>
      <c r="I446" s="287">
        <v>9</v>
      </c>
      <c r="J446" s="287">
        <v>10</v>
      </c>
      <c r="K446" s="288">
        <v>11</v>
      </c>
      <c r="L446" s="374">
        <v>12</v>
      </c>
    </row>
    <row r="447" spans="1:12" s="50" customFormat="1" ht="12.75">
      <c r="A447" s="84" t="s">
        <v>245</v>
      </c>
      <c r="B447" s="85"/>
      <c r="C447" s="85" t="s">
        <v>94</v>
      </c>
      <c r="D447" s="85"/>
      <c r="E447" s="86">
        <f>SUM(E448:E452)</f>
        <v>643365</v>
      </c>
      <c r="F447" s="86">
        <f aca="true" t="shared" si="91" ref="F447:K447">SUM(F448:F452)</f>
        <v>552000</v>
      </c>
      <c r="G447" s="86">
        <f t="shared" si="91"/>
        <v>302000</v>
      </c>
      <c r="H447" s="86">
        <f t="shared" si="91"/>
        <v>0</v>
      </c>
      <c r="I447" s="86">
        <f t="shared" si="91"/>
        <v>0</v>
      </c>
      <c r="J447" s="86">
        <f t="shared" si="91"/>
        <v>0</v>
      </c>
      <c r="K447" s="86">
        <f t="shared" si="91"/>
        <v>250000</v>
      </c>
      <c r="L447" s="146">
        <f t="shared" si="89"/>
        <v>0.8579888554708447</v>
      </c>
    </row>
    <row r="448" spans="1:12" s="50" customFormat="1" ht="12.75">
      <c r="A448" s="17" t="s">
        <v>219</v>
      </c>
      <c r="B448" s="28"/>
      <c r="C448" s="28"/>
      <c r="D448" s="28" t="s">
        <v>116</v>
      </c>
      <c r="E448" s="126">
        <v>11000</v>
      </c>
      <c r="F448" s="126">
        <v>11000</v>
      </c>
      <c r="G448" s="126">
        <v>11000</v>
      </c>
      <c r="H448" s="18"/>
      <c r="I448" s="18"/>
      <c r="J448" s="18"/>
      <c r="K448" s="18"/>
      <c r="L448" s="156">
        <f>F448/E448</f>
        <v>1</v>
      </c>
    </row>
    <row r="449" spans="1:12" s="50" customFormat="1" ht="12.75">
      <c r="A449" s="25" t="s">
        <v>56</v>
      </c>
      <c r="B449" s="29"/>
      <c r="C449" s="29"/>
      <c r="D449" s="29" t="s">
        <v>126</v>
      </c>
      <c r="E449" s="26">
        <v>192000</v>
      </c>
      <c r="F449" s="26">
        <v>220000</v>
      </c>
      <c r="G449" s="26">
        <v>220000</v>
      </c>
      <c r="H449" s="26"/>
      <c r="I449" s="26"/>
      <c r="J449" s="26"/>
      <c r="K449" s="26"/>
      <c r="L449" s="153">
        <f t="shared" si="89"/>
        <v>1.1458333333333333</v>
      </c>
    </row>
    <row r="450" spans="1:12" s="50" customFormat="1" ht="12.75">
      <c r="A450" s="42" t="s">
        <v>42</v>
      </c>
      <c r="B450" s="44"/>
      <c r="C450" s="44"/>
      <c r="D450" s="44" t="s">
        <v>113</v>
      </c>
      <c r="E450" s="45">
        <v>61000</v>
      </c>
      <c r="F450" s="45">
        <v>50000</v>
      </c>
      <c r="G450" s="45">
        <v>50000</v>
      </c>
      <c r="H450" s="45"/>
      <c r="I450" s="45"/>
      <c r="J450" s="45"/>
      <c r="K450" s="45"/>
      <c r="L450" s="154">
        <f t="shared" si="89"/>
        <v>0.819672131147541</v>
      </c>
    </row>
    <row r="451" spans="1:12" s="50" customFormat="1" ht="12.75">
      <c r="A451" s="43" t="s">
        <v>48</v>
      </c>
      <c r="B451" s="46"/>
      <c r="C451" s="46"/>
      <c r="D451" s="46" t="s">
        <v>117</v>
      </c>
      <c r="E451" s="47">
        <v>21000</v>
      </c>
      <c r="F451" s="47">
        <v>21000</v>
      </c>
      <c r="G451" s="47">
        <v>21000</v>
      </c>
      <c r="H451" s="47"/>
      <c r="I451" s="47"/>
      <c r="J451" s="47"/>
      <c r="K451" s="47"/>
      <c r="L451" s="163">
        <f t="shared" si="89"/>
        <v>1</v>
      </c>
    </row>
    <row r="452" spans="1:12" s="50" customFormat="1" ht="12.75">
      <c r="A452" s="77" t="s">
        <v>216</v>
      </c>
      <c r="B452" s="78"/>
      <c r="C452" s="78"/>
      <c r="D452" s="78" t="s">
        <v>114</v>
      </c>
      <c r="E452" s="79">
        <v>358365</v>
      </c>
      <c r="F452" s="424">
        <v>250000</v>
      </c>
      <c r="G452" s="424">
        <v>0</v>
      </c>
      <c r="H452" s="424"/>
      <c r="I452" s="424"/>
      <c r="J452" s="424"/>
      <c r="K452" s="424">
        <f>SUM(F452)</f>
        <v>250000</v>
      </c>
      <c r="L452" s="155">
        <f>F452/E452</f>
        <v>0.6976127691041257</v>
      </c>
    </row>
    <row r="453" spans="1:12" s="13" customFormat="1" ht="12" customHeight="1">
      <c r="A453" s="16" t="s">
        <v>246</v>
      </c>
      <c r="B453" s="31"/>
      <c r="C453" s="31" t="s">
        <v>157</v>
      </c>
      <c r="D453" s="31"/>
      <c r="E453" s="58">
        <f>SUM(E454)</f>
        <v>114777</v>
      </c>
      <c r="F453" s="58">
        <f aca="true" t="shared" si="92" ref="F453:K453">SUM(F454)</f>
        <v>50000</v>
      </c>
      <c r="G453" s="58">
        <f t="shared" si="92"/>
        <v>0</v>
      </c>
      <c r="H453" s="58">
        <f t="shared" si="92"/>
        <v>0</v>
      </c>
      <c r="I453" s="58">
        <f t="shared" si="92"/>
        <v>0</v>
      </c>
      <c r="J453" s="58">
        <f t="shared" si="92"/>
        <v>0</v>
      </c>
      <c r="K453" s="58">
        <f t="shared" si="92"/>
        <v>50000</v>
      </c>
      <c r="L453" s="152">
        <f>F453/E453</f>
        <v>0.43562734694233163</v>
      </c>
    </row>
    <row r="454" spans="1:12" s="50" customFormat="1" ht="12.75">
      <c r="A454" s="390" t="s">
        <v>247</v>
      </c>
      <c r="B454" s="196"/>
      <c r="C454" s="196"/>
      <c r="D454" s="196" t="s">
        <v>119</v>
      </c>
      <c r="E454" s="176">
        <v>114777</v>
      </c>
      <c r="F454" s="176">
        <v>50000</v>
      </c>
      <c r="G454" s="176">
        <v>0</v>
      </c>
      <c r="H454" s="176"/>
      <c r="I454" s="176"/>
      <c r="J454" s="176"/>
      <c r="K454" s="176">
        <f>SUM(F454)</f>
        <v>50000</v>
      </c>
      <c r="L454" s="391">
        <f>F454/E454</f>
        <v>0.43562734694233163</v>
      </c>
    </row>
    <row r="455" spans="1:12" s="50" customFormat="1" ht="12.75">
      <c r="A455" s="84" t="s">
        <v>26</v>
      </c>
      <c r="B455" s="85"/>
      <c r="C455" s="85" t="s">
        <v>95</v>
      </c>
      <c r="D455" s="85"/>
      <c r="E455" s="86">
        <f>SUM(E456:E457)</f>
        <v>11500</v>
      </c>
      <c r="F455" s="86">
        <f aca="true" t="shared" si="93" ref="F455:K455">SUM(F456:F457)</f>
        <v>9000</v>
      </c>
      <c r="G455" s="86">
        <f t="shared" si="93"/>
        <v>9000</v>
      </c>
      <c r="H455" s="86">
        <f t="shared" si="93"/>
        <v>0</v>
      </c>
      <c r="I455" s="86">
        <f t="shared" si="93"/>
        <v>0</v>
      </c>
      <c r="J455" s="86">
        <f t="shared" si="93"/>
        <v>0</v>
      </c>
      <c r="K455" s="86">
        <f t="shared" si="93"/>
        <v>0</v>
      </c>
      <c r="L455" s="146">
        <f>F455/E455</f>
        <v>0.782608695652174</v>
      </c>
    </row>
    <row r="456" spans="1:12" s="50" customFormat="1" ht="12.75">
      <c r="A456" s="292" t="s">
        <v>219</v>
      </c>
      <c r="B456" s="88"/>
      <c r="C456" s="88"/>
      <c r="D456" s="88" t="s">
        <v>116</v>
      </c>
      <c r="E456" s="89">
        <v>1000</v>
      </c>
      <c r="F456" s="89">
        <v>1000</v>
      </c>
      <c r="G456" s="89">
        <v>1000</v>
      </c>
      <c r="H456" s="89">
        <v>0</v>
      </c>
      <c r="I456" s="89">
        <v>0</v>
      </c>
      <c r="J456" s="89">
        <v>0</v>
      </c>
      <c r="K456" s="89"/>
      <c r="L456" s="144"/>
    </row>
    <row r="457" spans="1:12" s="50" customFormat="1" ht="13.5" thickBot="1">
      <c r="A457" s="214" t="s">
        <v>48</v>
      </c>
      <c r="B457" s="215"/>
      <c r="C457" s="215"/>
      <c r="D457" s="215" t="s">
        <v>117</v>
      </c>
      <c r="E457" s="137">
        <v>10500</v>
      </c>
      <c r="F457" s="137">
        <v>8000</v>
      </c>
      <c r="G457" s="137">
        <v>8000</v>
      </c>
      <c r="H457" s="137">
        <v>0</v>
      </c>
      <c r="I457" s="137">
        <v>0</v>
      </c>
      <c r="J457" s="137">
        <v>0</v>
      </c>
      <c r="K457" s="137"/>
      <c r="L457" s="185">
        <f>F457/E457</f>
        <v>0.7619047619047619</v>
      </c>
    </row>
    <row r="458" spans="1:12" s="50" customFormat="1" ht="15.75" thickBot="1">
      <c r="A458" s="72" t="s">
        <v>248</v>
      </c>
      <c r="B458" s="73" t="s">
        <v>96</v>
      </c>
      <c r="C458" s="68"/>
      <c r="D458" s="68"/>
      <c r="E458" s="69">
        <f aca="true" t="shared" si="94" ref="E458:K458">SUM(E459+E463)</f>
        <v>4433002</v>
      </c>
      <c r="F458" s="69">
        <f t="shared" si="94"/>
        <v>1073765</v>
      </c>
      <c r="G458" s="69">
        <f t="shared" si="94"/>
        <v>1073765</v>
      </c>
      <c r="H458" s="69">
        <f t="shared" si="94"/>
        <v>142670</v>
      </c>
      <c r="I458" s="69">
        <f t="shared" si="94"/>
        <v>0</v>
      </c>
      <c r="J458" s="69">
        <f t="shared" si="94"/>
        <v>0</v>
      </c>
      <c r="K458" s="69">
        <f t="shared" si="94"/>
        <v>0</v>
      </c>
      <c r="L458" s="142">
        <f>F458/E458</f>
        <v>0.24222073439172823</v>
      </c>
    </row>
    <row r="459" spans="1:12" s="50" customFormat="1" ht="12.75">
      <c r="A459" s="71" t="s">
        <v>249</v>
      </c>
      <c r="B459" s="27"/>
      <c r="C459" s="27" t="s">
        <v>97</v>
      </c>
      <c r="D459" s="27"/>
      <c r="E459" s="56">
        <f>SUM(E460+E461+E462)</f>
        <v>4253738</v>
      </c>
      <c r="F459" s="56">
        <f aca="true" t="shared" si="95" ref="F459:K459">SUM(F460+F461+F462)</f>
        <v>887485</v>
      </c>
      <c r="G459" s="56">
        <f t="shared" si="95"/>
        <v>887485</v>
      </c>
      <c r="H459" s="56">
        <f t="shared" si="95"/>
        <v>0</v>
      </c>
      <c r="I459" s="56">
        <f t="shared" si="95"/>
        <v>0</v>
      </c>
      <c r="J459" s="56">
        <f t="shared" si="95"/>
        <v>0</v>
      </c>
      <c r="K459" s="56">
        <f t="shared" si="95"/>
        <v>0</v>
      </c>
      <c r="L459" s="149">
        <f>F459/E459</f>
        <v>0.20863649806358547</v>
      </c>
    </row>
    <row r="460" spans="1:12" s="50" customFormat="1" ht="12.75">
      <c r="A460" s="48" t="s">
        <v>250</v>
      </c>
      <c r="B460" s="51"/>
      <c r="C460" s="51"/>
      <c r="D460" s="51" t="s">
        <v>293</v>
      </c>
      <c r="E460" s="49">
        <v>850748</v>
      </c>
      <c r="F460" s="49">
        <v>887485</v>
      </c>
      <c r="G460" s="49">
        <v>887485</v>
      </c>
      <c r="H460" s="49">
        <v>0</v>
      </c>
      <c r="I460" s="49">
        <v>0</v>
      </c>
      <c r="J460" s="49">
        <v>0</v>
      </c>
      <c r="K460" s="49">
        <v>0</v>
      </c>
      <c r="L460" s="164">
        <f>F460/E460</f>
        <v>1.0431819998401406</v>
      </c>
    </row>
    <row r="461" spans="1:12" ht="12.75">
      <c r="A461" s="219" t="s">
        <v>214</v>
      </c>
      <c r="B461" s="28"/>
      <c r="C461" s="28"/>
      <c r="D461" s="28" t="s">
        <v>204</v>
      </c>
      <c r="E461" s="18">
        <v>2552242</v>
      </c>
      <c r="F461" s="18">
        <v>0</v>
      </c>
      <c r="G461" s="18">
        <v>0</v>
      </c>
      <c r="H461" s="18"/>
      <c r="I461" s="18"/>
      <c r="J461" s="18"/>
      <c r="K461" s="18"/>
      <c r="L461" s="174"/>
    </row>
    <row r="462" spans="1:12" ht="12.75">
      <c r="A462" s="219" t="s">
        <v>215</v>
      </c>
      <c r="B462" s="51"/>
      <c r="C462" s="51"/>
      <c r="D462" s="51" t="s">
        <v>196</v>
      </c>
      <c r="E462" s="49">
        <v>850748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210"/>
    </row>
    <row r="463" spans="1:12" s="13" customFormat="1" ht="12.75">
      <c r="A463" s="16" t="s">
        <v>27</v>
      </c>
      <c r="B463" s="31"/>
      <c r="C463" s="31" t="s">
        <v>98</v>
      </c>
      <c r="D463" s="31"/>
      <c r="E463" s="58">
        <f aca="true" t="shared" si="96" ref="E463:K463">SUM(E464+E465+E466+E467+E468+E469+E470+E471+E472+E473+E474+E475+E476+E477+E478)</f>
        <v>179264</v>
      </c>
      <c r="F463" s="58">
        <f t="shared" si="96"/>
        <v>186280</v>
      </c>
      <c r="G463" s="58">
        <f t="shared" si="96"/>
        <v>186280</v>
      </c>
      <c r="H463" s="58">
        <f t="shared" si="96"/>
        <v>142670</v>
      </c>
      <c r="I463" s="58">
        <f t="shared" si="96"/>
        <v>0</v>
      </c>
      <c r="J463" s="58">
        <f t="shared" si="96"/>
        <v>0</v>
      </c>
      <c r="K463" s="58">
        <f t="shared" si="96"/>
        <v>0</v>
      </c>
      <c r="L463" s="152">
        <f aca="true" t="shared" si="97" ref="L463:L469">F463/E463</f>
        <v>1.0391378079257407</v>
      </c>
    </row>
    <row r="464" spans="1:12" s="268" customFormat="1" ht="12.75">
      <c r="A464" s="87" t="s">
        <v>242</v>
      </c>
      <c r="B464" s="264"/>
      <c r="C464" s="264"/>
      <c r="D464" s="264" t="s">
        <v>131</v>
      </c>
      <c r="E464" s="265">
        <v>0</v>
      </c>
      <c r="F464" s="265">
        <v>1000</v>
      </c>
      <c r="G464" s="265">
        <v>1000</v>
      </c>
      <c r="H464" s="265"/>
      <c r="I464" s="265"/>
      <c r="J464" s="265"/>
      <c r="K464" s="265"/>
      <c r="L464" s="267"/>
    </row>
    <row r="465" spans="1:12" s="13" customFormat="1" ht="12.75">
      <c r="A465" s="48" t="s">
        <v>19</v>
      </c>
      <c r="B465" s="51"/>
      <c r="C465" s="51"/>
      <c r="D465" s="51" t="s">
        <v>120</v>
      </c>
      <c r="E465" s="107">
        <v>102000</v>
      </c>
      <c r="F465" s="107">
        <v>109000</v>
      </c>
      <c r="G465" s="107">
        <v>109000</v>
      </c>
      <c r="H465" s="107">
        <v>109000</v>
      </c>
      <c r="I465" s="49"/>
      <c r="J465" s="49"/>
      <c r="K465" s="49"/>
      <c r="L465" s="159">
        <f t="shared" si="97"/>
        <v>1.0686274509803921</v>
      </c>
    </row>
    <row r="466" spans="1:12" s="13" customFormat="1" ht="12.75">
      <c r="A466" s="21" t="s">
        <v>20</v>
      </c>
      <c r="B466" s="32"/>
      <c r="C466" s="32"/>
      <c r="D466" s="32" t="s">
        <v>121</v>
      </c>
      <c r="E466" s="127">
        <v>7829</v>
      </c>
      <c r="F466" s="127">
        <v>8670</v>
      </c>
      <c r="G466" s="127">
        <v>8670</v>
      </c>
      <c r="H466" s="127">
        <v>8670</v>
      </c>
      <c r="I466" s="22"/>
      <c r="J466" s="22"/>
      <c r="K466" s="22"/>
      <c r="L466" s="181">
        <f t="shared" si="97"/>
        <v>1.1074211265806617</v>
      </c>
    </row>
    <row r="467" spans="1:12" s="13" customFormat="1" ht="12.75">
      <c r="A467" s="17" t="s">
        <v>17</v>
      </c>
      <c r="B467" s="28"/>
      <c r="C467" s="28"/>
      <c r="D467" s="28" t="s">
        <v>122</v>
      </c>
      <c r="E467" s="126">
        <v>20000</v>
      </c>
      <c r="F467" s="126">
        <v>22000</v>
      </c>
      <c r="G467" s="126">
        <v>22000</v>
      </c>
      <c r="H467" s="126">
        <v>22000</v>
      </c>
      <c r="I467" s="18"/>
      <c r="J467" s="18"/>
      <c r="K467" s="18"/>
      <c r="L467" s="156">
        <f t="shared" si="97"/>
        <v>1.1</v>
      </c>
    </row>
    <row r="468" spans="1:12" s="13" customFormat="1" ht="12.75">
      <c r="A468" s="21" t="s">
        <v>143</v>
      </c>
      <c r="B468" s="32"/>
      <c r="C468" s="32"/>
      <c r="D468" s="32" t="s">
        <v>123</v>
      </c>
      <c r="E468" s="127">
        <v>2767</v>
      </c>
      <c r="F468" s="127">
        <v>3000</v>
      </c>
      <c r="G468" s="127">
        <v>3000</v>
      </c>
      <c r="H468" s="127">
        <v>3000</v>
      </c>
      <c r="I468" s="22"/>
      <c r="J468" s="22"/>
      <c r="K468" s="22"/>
      <c r="L468" s="170">
        <f t="shared" si="97"/>
        <v>1.084206722081677</v>
      </c>
    </row>
    <row r="469" spans="1:12" s="13" customFormat="1" ht="12.75">
      <c r="A469" s="21" t="s">
        <v>200</v>
      </c>
      <c r="B469" s="32"/>
      <c r="C469" s="32"/>
      <c r="D469" s="32" t="s">
        <v>199</v>
      </c>
      <c r="E469" s="127">
        <v>4480</v>
      </c>
      <c r="F469" s="127">
        <v>5200</v>
      </c>
      <c r="G469" s="127">
        <v>5200</v>
      </c>
      <c r="H469" s="127">
        <v>0</v>
      </c>
      <c r="I469" s="22"/>
      <c r="J469" s="22"/>
      <c r="K469" s="22"/>
      <c r="L469" s="170">
        <f t="shared" si="97"/>
        <v>1.1607142857142858</v>
      </c>
    </row>
    <row r="470" spans="1:12" s="13" customFormat="1" ht="12.75">
      <c r="A470" s="17" t="s">
        <v>219</v>
      </c>
      <c r="B470" s="28"/>
      <c r="C470" s="28"/>
      <c r="D470" s="28" t="s">
        <v>116</v>
      </c>
      <c r="E470" s="126">
        <v>4500</v>
      </c>
      <c r="F470" s="126">
        <v>4500</v>
      </c>
      <c r="G470" s="126">
        <v>4500</v>
      </c>
      <c r="H470" s="126">
        <v>0</v>
      </c>
      <c r="I470" s="18"/>
      <c r="J470" s="18"/>
      <c r="K470" s="18"/>
      <c r="L470" s="156">
        <f aca="true" t="shared" si="98" ref="L470:L478">F470/E470</f>
        <v>1</v>
      </c>
    </row>
    <row r="471" spans="1:12" s="13" customFormat="1" ht="12.75">
      <c r="A471" s="48" t="s">
        <v>233</v>
      </c>
      <c r="B471" s="51"/>
      <c r="C471" s="51"/>
      <c r="D471" s="51" t="s">
        <v>132</v>
      </c>
      <c r="E471" s="107">
        <v>25500</v>
      </c>
      <c r="F471" s="107">
        <v>20000</v>
      </c>
      <c r="G471" s="107">
        <v>20000</v>
      </c>
      <c r="H471" s="107">
        <v>0</v>
      </c>
      <c r="I471" s="49"/>
      <c r="J471" s="49"/>
      <c r="K471" s="49"/>
      <c r="L471" s="236">
        <f t="shared" si="98"/>
        <v>0.7843137254901961</v>
      </c>
    </row>
    <row r="472" spans="1:12" s="13" customFormat="1" ht="12.75">
      <c r="A472" s="17" t="s">
        <v>56</v>
      </c>
      <c r="B472" s="28"/>
      <c r="C472" s="28"/>
      <c r="D472" s="28" t="s">
        <v>126</v>
      </c>
      <c r="E472" s="126">
        <v>350</v>
      </c>
      <c r="F472" s="126">
        <v>400</v>
      </c>
      <c r="G472" s="126">
        <v>400</v>
      </c>
      <c r="H472" s="126">
        <v>0</v>
      </c>
      <c r="I472" s="18"/>
      <c r="J472" s="18"/>
      <c r="K472" s="18"/>
      <c r="L472" s="156">
        <f t="shared" si="98"/>
        <v>1.1428571428571428</v>
      </c>
    </row>
    <row r="473" spans="1:12" s="13" customFormat="1" ht="12.75">
      <c r="A473" s="21" t="s">
        <v>42</v>
      </c>
      <c r="B473" s="32"/>
      <c r="C473" s="32"/>
      <c r="D473" s="32" t="s">
        <v>113</v>
      </c>
      <c r="E473" s="127">
        <v>1000</v>
      </c>
      <c r="F473" s="127">
        <v>1000</v>
      </c>
      <c r="G473" s="127">
        <v>1000</v>
      </c>
      <c r="H473" s="127">
        <v>0</v>
      </c>
      <c r="I473" s="22"/>
      <c r="J473" s="22"/>
      <c r="K473" s="22"/>
      <c r="L473" s="175">
        <f t="shared" si="98"/>
        <v>1</v>
      </c>
    </row>
    <row r="474" spans="1:12" s="13" customFormat="1" ht="12.75">
      <c r="A474" s="21" t="s">
        <v>263</v>
      </c>
      <c r="B474" s="32"/>
      <c r="C474" s="32"/>
      <c r="D474" s="32" t="s">
        <v>262</v>
      </c>
      <c r="E474" s="127">
        <v>0</v>
      </c>
      <c r="F474" s="127">
        <v>500</v>
      </c>
      <c r="G474" s="127">
        <v>500</v>
      </c>
      <c r="H474" s="127"/>
      <c r="I474" s="22"/>
      <c r="J474" s="22"/>
      <c r="K474" s="22"/>
      <c r="L474" s="175"/>
    </row>
    <row r="475" spans="1:12" s="13" customFormat="1" ht="12.75">
      <c r="A475" s="17" t="s">
        <v>48</v>
      </c>
      <c r="B475" s="28"/>
      <c r="C475" s="28"/>
      <c r="D475" s="28" t="s">
        <v>117</v>
      </c>
      <c r="E475" s="126">
        <v>8000</v>
      </c>
      <c r="F475" s="126">
        <v>8000</v>
      </c>
      <c r="G475" s="126">
        <v>8000</v>
      </c>
      <c r="H475" s="126">
        <v>0</v>
      </c>
      <c r="I475" s="18"/>
      <c r="J475" s="18"/>
      <c r="K475" s="18"/>
      <c r="L475" s="156">
        <f t="shared" si="98"/>
        <v>1</v>
      </c>
    </row>
    <row r="476" spans="1:12" s="13" customFormat="1" ht="12.75">
      <c r="A476" s="17" t="s">
        <v>21</v>
      </c>
      <c r="B476" s="28"/>
      <c r="C476" s="28"/>
      <c r="D476" s="28" t="s">
        <v>124</v>
      </c>
      <c r="E476" s="126">
        <v>200</v>
      </c>
      <c r="F476" s="126">
        <v>250</v>
      </c>
      <c r="G476" s="126">
        <v>250</v>
      </c>
      <c r="H476" s="126">
        <v>0</v>
      </c>
      <c r="I476" s="18"/>
      <c r="J476" s="18"/>
      <c r="K476" s="18"/>
      <c r="L476" s="156">
        <f t="shared" si="98"/>
        <v>1.25</v>
      </c>
    </row>
    <row r="477" spans="1:12" s="13" customFormat="1" ht="12.75">
      <c r="A477" s="17" t="s">
        <v>22</v>
      </c>
      <c r="B477" s="28"/>
      <c r="C477" s="28"/>
      <c r="D477" s="28" t="s">
        <v>128</v>
      </c>
      <c r="E477" s="126">
        <v>71</v>
      </c>
      <c r="F477" s="126">
        <v>100</v>
      </c>
      <c r="G477" s="126">
        <v>100</v>
      </c>
      <c r="H477" s="126">
        <v>0</v>
      </c>
      <c r="I477" s="18"/>
      <c r="J477" s="18"/>
      <c r="K477" s="18"/>
      <c r="L477" s="156">
        <f t="shared" si="98"/>
        <v>1.408450704225352</v>
      </c>
    </row>
    <row r="478" spans="1:17" s="13" customFormat="1" ht="13.5" thickBot="1">
      <c r="A478" s="21" t="s">
        <v>197</v>
      </c>
      <c r="B478" s="32"/>
      <c r="C478" s="32"/>
      <c r="D478" s="32" t="s">
        <v>125</v>
      </c>
      <c r="E478" s="127">
        <v>2567</v>
      </c>
      <c r="F478" s="127">
        <v>2660</v>
      </c>
      <c r="G478" s="127">
        <v>2660</v>
      </c>
      <c r="H478" s="127">
        <v>0</v>
      </c>
      <c r="I478" s="22"/>
      <c r="J478" s="22"/>
      <c r="K478" s="22"/>
      <c r="L478" s="170">
        <f t="shared" si="98"/>
        <v>1.0362290611608882</v>
      </c>
      <c r="Q478" s="234"/>
    </row>
    <row r="479" spans="1:12" s="13" customFormat="1" ht="15.75" thickBot="1">
      <c r="A479" s="72" t="s">
        <v>251</v>
      </c>
      <c r="B479" s="73" t="s">
        <v>99</v>
      </c>
      <c r="C479" s="68"/>
      <c r="D479" s="68"/>
      <c r="E479" s="69">
        <f>SUM(E480+E483)</f>
        <v>699159.94</v>
      </c>
      <c r="F479" s="69">
        <f aca="true" t="shared" si="99" ref="F479:K479">SUM(F480+F483)</f>
        <v>2967838</v>
      </c>
      <c r="G479" s="69">
        <f t="shared" si="99"/>
        <v>714740</v>
      </c>
      <c r="H479" s="69">
        <f t="shared" si="99"/>
        <v>281000</v>
      </c>
      <c r="I479" s="69">
        <f t="shared" si="99"/>
        <v>0</v>
      </c>
      <c r="J479" s="69">
        <f t="shared" si="99"/>
        <v>0</v>
      </c>
      <c r="K479" s="69">
        <f t="shared" si="99"/>
        <v>2253098</v>
      </c>
      <c r="L479" s="142">
        <f>F479/E479</f>
        <v>4.244862770598671</v>
      </c>
    </row>
    <row r="480" spans="1:12" s="13" customFormat="1" ht="12.75">
      <c r="A480" s="193" t="s">
        <v>178</v>
      </c>
      <c r="B480" s="194"/>
      <c r="C480" s="194" t="s">
        <v>175</v>
      </c>
      <c r="D480" s="194"/>
      <c r="E480" s="195">
        <f aca="true" t="shared" si="100" ref="E480:K480">SUM(E481:E482)</f>
        <v>11590.94</v>
      </c>
      <c r="F480" s="195">
        <f t="shared" si="100"/>
        <v>2253098</v>
      </c>
      <c r="G480" s="195">
        <f t="shared" si="100"/>
        <v>0</v>
      </c>
      <c r="H480" s="195">
        <f t="shared" si="100"/>
        <v>0</v>
      </c>
      <c r="I480" s="195">
        <f t="shared" si="100"/>
        <v>0</v>
      </c>
      <c r="J480" s="195">
        <f t="shared" si="100"/>
        <v>0</v>
      </c>
      <c r="K480" s="195">
        <f t="shared" si="100"/>
        <v>2253098</v>
      </c>
      <c r="L480" s="198">
        <f>F480/E480</f>
        <v>194.38440713177704</v>
      </c>
    </row>
    <row r="481" spans="1:12" s="13" customFormat="1" ht="12.75">
      <c r="A481" s="219" t="s">
        <v>214</v>
      </c>
      <c r="B481" s="396"/>
      <c r="C481" s="396"/>
      <c r="D481" s="396" t="s">
        <v>204</v>
      </c>
      <c r="E481" s="397">
        <v>8692.54</v>
      </c>
      <c r="F481" s="397">
        <v>1667865</v>
      </c>
      <c r="G481" s="397"/>
      <c r="H481" s="397"/>
      <c r="I481" s="397"/>
      <c r="J481" s="397"/>
      <c r="K481" s="397">
        <f>SUM(F481)</f>
        <v>1667865</v>
      </c>
      <c r="L481" s="398">
        <f>F481/E481</f>
        <v>191.8731463990962</v>
      </c>
    </row>
    <row r="482" spans="1:12" s="13" customFormat="1" ht="12.75">
      <c r="A482" s="219" t="s">
        <v>215</v>
      </c>
      <c r="B482" s="399"/>
      <c r="C482" s="399"/>
      <c r="D482" s="399" t="s">
        <v>196</v>
      </c>
      <c r="E482" s="400">
        <v>2898.4</v>
      </c>
      <c r="F482" s="400">
        <v>585233</v>
      </c>
      <c r="G482" s="400"/>
      <c r="H482" s="400"/>
      <c r="I482" s="400"/>
      <c r="J482" s="400"/>
      <c r="K482" s="400">
        <v>585233</v>
      </c>
      <c r="L482" s="401"/>
    </row>
    <row r="483" spans="1:12" s="13" customFormat="1" ht="12.75">
      <c r="A483" s="16" t="s">
        <v>252</v>
      </c>
      <c r="B483" s="31"/>
      <c r="C483" s="31" t="s">
        <v>107</v>
      </c>
      <c r="D483" s="31"/>
      <c r="E483" s="58">
        <f>SUM(E484+E485+E491+E492+E493+E494+E495+E496+E497+E498+E499+E500+E501)</f>
        <v>687569</v>
      </c>
      <c r="F483" s="58">
        <f aca="true" t="shared" si="101" ref="F483:K483">SUM(F484+F485+F491+F492+F493+F494+F495+F496+F497+F498+F499+F500+F501)</f>
        <v>714740</v>
      </c>
      <c r="G483" s="58">
        <f t="shared" si="101"/>
        <v>714740</v>
      </c>
      <c r="H483" s="58">
        <f t="shared" si="101"/>
        <v>281000</v>
      </c>
      <c r="I483" s="58">
        <f t="shared" si="101"/>
        <v>0</v>
      </c>
      <c r="J483" s="58">
        <f t="shared" si="101"/>
        <v>0</v>
      </c>
      <c r="K483" s="58">
        <f t="shared" si="101"/>
        <v>0</v>
      </c>
      <c r="L483" s="152">
        <f>F483/E483</f>
        <v>1.039517488426616</v>
      </c>
    </row>
    <row r="484" spans="1:12" s="13" customFormat="1" ht="12.75">
      <c r="A484" s="74" t="s">
        <v>19</v>
      </c>
      <c r="B484" s="75"/>
      <c r="C484" s="75"/>
      <c r="D484" s="75" t="s">
        <v>120</v>
      </c>
      <c r="E484" s="76">
        <v>218951</v>
      </c>
      <c r="F484" s="76">
        <v>215300</v>
      </c>
      <c r="G484" s="76">
        <v>215300</v>
      </c>
      <c r="H484" s="76">
        <v>215300</v>
      </c>
      <c r="I484" s="76"/>
      <c r="J484" s="76"/>
      <c r="K484" s="76"/>
      <c r="L484" s="165">
        <f>F484/E484</f>
        <v>0.9833250361953131</v>
      </c>
    </row>
    <row r="485" spans="1:12" s="13" customFormat="1" ht="13.5" thickBot="1">
      <c r="A485" s="448" t="s">
        <v>20</v>
      </c>
      <c r="B485" s="433"/>
      <c r="C485" s="433"/>
      <c r="D485" s="433" t="s">
        <v>121</v>
      </c>
      <c r="E485" s="469">
        <v>16600</v>
      </c>
      <c r="F485" s="469">
        <v>16000</v>
      </c>
      <c r="G485" s="469">
        <v>16000</v>
      </c>
      <c r="H485" s="469">
        <v>16000</v>
      </c>
      <c r="I485" s="435"/>
      <c r="J485" s="435"/>
      <c r="K485" s="435"/>
      <c r="L485" s="470">
        <f>F485/E485</f>
        <v>0.963855421686747</v>
      </c>
    </row>
    <row r="486" spans="1:12" s="13" customFormat="1" ht="13.5" thickTop="1">
      <c r="A486" s="437"/>
      <c r="B486" s="438"/>
      <c r="C486" s="438"/>
      <c r="D486" s="438"/>
      <c r="E486" s="471"/>
      <c r="F486" s="471"/>
      <c r="G486" s="471"/>
      <c r="H486" s="471"/>
      <c r="I486" s="440"/>
      <c r="J486" s="440"/>
      <c r="K486" s="440"/>
      <c r="L486" s="472"/>
    </row>
    <row r="487" spans="1:12" s="13" customFormat="1" ht="12.75">
      <c r="A487" s="392"/>
      <c r="B487" s="393"/>
      <c r="C487" s="393"/>
      <c r="D487" s="393"/>
      <c r="E487" s="473"/>
      <c r="F487" s="473"/>
      <c r="G487" s="473"/>
      <c r="H487" s="473"/>
      <c r="I487" s="394"/>
      <c r="J487" s="394"/>
      <c r="K487" s="394"/>
      <c r="L487" s="429"/>
    </row>
    <row r="488" spans="1:12" s="13" customFormat="1" ht="12.75">
      <c r="A488" s="392"/>
      <c r="B488" s="393"/>
      <c r="C488" s="393"/>
      <c r="D488" s="393"/>
      <c r="E488" s="473"/>
      <c r="F488" s="473"/>
      <c r="G488" s="473"/>
      <c r="H488" s="473"/>
      <c r="I488" s="394"/>
      <c r="J488" s="394"/>
      <c r="K488" s="394"/>
      <c r="L488" s="429"/>
    </row>
    <row r="489" spans="1:12" s="13" customFormat="1" ht="13.5" thickBot="1">
      <c r="A489" s="443"/>
      <c r="B489" s="444"/>
      <c r="C489" s="444"/>
      <c r="D489" s="444"/>
      <c r="E489" s="474"/>
      <c r="F489" s="474"/>
      <c r="G489" s="474"/>
      <c r="H489" s="474"/>
      <c r="I489" s="446"/>
      <c r="J489" s="446"/>
      <c r="K489" s="446"/>
      <c r="L489" s="475"/>
    </row>
    <row r="490" spans="1:12" ht="16.5" thickBot="1" thickTop="1">
      <c r="A490" s="291">
        <v>1</v>
      </c>
      <c r="B490" s="287">
        <v>2</v>
      </c>
      <c r="C490" s="287">
        <v>3</v>
      </c>
      <c r="D490" s="287">
        <v>4</v>
      </c>
      <c r="E490" s="287">
        <v>5</v>
      </c>
      <c r="F490" s="287">
        <v>6</v>
      </c>
      <c r="G490" s="288">
        <v>7</v>
      </c>
      <c r="H490" s="287">
        <v>8</v>
      </c>
      <c r="I490" s="287">
        <v>9</v>
      </c>
      <c r="J490" s="287">
        <v>10</v>
      </c>
      <c r="K490" s="288">
        <v>11</v>
      </c>
      <c r="L490" s="374">
        <v>12</v>
      </c>
    </row>
    <row r="491" spans="1:12" s="13" customFormat="1" ht="12.75">
      <c r="A491" s="219" t="s">
        <v>198</v>
      </c>
      <c r="B491" s="28"/>
      <c r="C491" s="28"/>
      <c r="D491" s="28" t="s">
        <v>122</v>
      </c>
      <c r="E491" s="18">
        <v>40252</v>
      </c>
      <c r="F491" s="18">
        <v>44000</v>
      </c>
      <c r="G491" s="18">
        <v>44000</v>
      </c>
      <c r="H491" s="18">
        <v>44000</v>
      </c>
      <c r="I491" s="18"/>
      <c r="J491" s="18"/>
      <c r="K491" s="18"/>
      <c r="L491" s="156">
        <f>F491/E491</f>
        <v>1.0931133856702773</v>
      </c>
    </row>
    <row r="492" spans="1:12" s="13" customFormat="1" ht="12.75">
      <c r="A492" s="254" t="s">
        <v>143</v>
      </c>
      <c r="B492" s="53"/>
      <c r="C492" s="53"/>
      <c r="D492" s="53" t="s">
        <v>123</v>
      </c>
      <c r="E492" s="54">
        <v>5602</v>
      </c>
      <c r="F492" s="54">
        <v>5700</v>
      </c>
      <c r="G492" s="54">
        <v>5700</v>
      </c>
      <c r="H492" s="54">
        <v>5700</v>
      </c>
      <c r="I492" s="54"/>
      <c r="J492" s="54"/>
      <c r="K492" s="54"/>
      <c r="L492" s="236">
        <f>F492/E492</f>
        <v>1.0174937522313459</v>
      </c>
    </row>
    <row r="493" spans="1:12" s="13" customFormat="1" ht="12.75">
      <c r="A493" s="17" t="s">
        <v>201</v>
      </c>
      <c r="B493" s="28"/>
      <c r="C493" s="28"/>
      <c r="D493" s="28" t="s">
        <v>199</v>
      </c>
      <c r="E493" s="126">
        <v>74800</v>
      </c>
      <c r="F493" s="423">
        <v>85000</v>
      </c>
      <c r="G493" s="423">
        <v>85000</v>
      </c>
      <c r="H493" s="126">
        <v>0</v>
      </c>
      <c r="I493" s="18"/>
      <c r="J493" s="18"/>
      <c r="K493" s="18"/>
      <c r="L493" s="236">
        <f>F493/E493</f>
        <v>1.1363636363636365</v>
      </c>
    </row>
    <row r="494" spans="1:12" s="13" customFormat="1" ht="12.75">
      <c r="A494" s="21" t="s">
        <v>219</v>
      </c>
      <c r="B494" s="32"/>
      <c r="C494" s="32"/>
      <c r="D494" s="32" t="s">
        <v>116</v>
      </c>
      <c r="E494" s="22">
        <v>68005</v>
      </c>
      <c r="F494" s="424">
        <v>71120</v>
      </c>
      <c r="G494" s="424">
        <v>71120</v>
      </c>
      <c r="H494" s="22">
        <v>0</v>
      </c>
      <c r="I494" s="22"/>
      <c r="J494" s="22"/>
      <c r="K494" s="22"/>
      <c r="L494" s="170">
        <f>F494/E494</f>
        <v>1.0458054554812146</v>
      </c>
    </row>
    <row r="495" spans="1:12" ht="12.75">
      <c r="A495" s="17" t="s">
        <v>56</v>
      </c>
      <c r="B495" s="28"/>
      <c r="C495" s="28"/>
      <c r="D495" s="28" t="s">
        <v>126</v>
      </c>
      <c r="E495" s="18">
        <v>96000</v>
      </c>
      <c r="F495" s="425">
        <v>97000</v>
      </c>
      <c r="G495" s="425">
        <v>97000</v>
      </c>
      <c r="H495" s="18">
        <v>0</v>
      </c>
      <c r="I495" s="18"/>
      <c r="J495" s="18"/>
      <c r="K495" s="18"/>
      <c r="L495" s="156">
        <f aca="true" t="shared" si="102" ref="L495:L501">F495/E495</f>
        <v>1.0104166666666667</v>
      </c>
    </row>
    <row r="496" spans="1:12" ht="12.75">
      <c r="A496" s="52" t="s">
        <v>42</v>
      </c>
      <c r="B496" s="53"/>
      <c r="C496" s="53"/>
      <c r="D496" s="53" t="s">
        <v>113</v>
      </c>
      <c r="E496" s="54">
        <v>12000</v>
      </c>
      <c r="F496" s="54">
        <v>27000</v>
      </c>
      <c r="G496" s="54">
        <v>27000</v>
      </c>
      <c r="H496" s="54">
        <v>0</v>
      </c>
      <c r="I496" s="54"/>
      <c r="J496" s="54"/>
      <c r="K496" s="54"/>
      <c r="L496" s="236">
        <f t="shared" si="102"/>
        <v>2.25</v>
      </c>
    </row>
    <row r="497" spans="1:12" ht="12.75">
      <c r="A497" s="17" t="s">
        <v>48</v>
      </c>
      <c r="B497" s="28"/>
      <c r="C497" s="28"/>
      <c r="D497" s="28" t="s">
        <v>117</v>
      </c>
      <c r="E497" s="18">
        <v>114227</v>
      </c>
      <c r="F497" s="18">
        <v>115000</v>
      </c>
      <c r="G497" s="18">
        <v>115000</v>
      </c>
      <c r="H497" s="18">
        <v>0</v>
      </c>
      <c r="I497" s="18"/>
      <c r="J497" s="18"/>
      <c r="K497" s="18"/>
      <c r="L497" s="156">
        <f t="shared" si="102"/>
        <v>1.006767226662698</v>
      </c>
    </row>
    <row r="498" spans="1:12" ht="12.75">
      <c r="A498" s="48" t="s">
        <v>203</v>
      </c>
      <c r="B498" s="51"/>
      <c r="C498" s="51"/>
      <c r="D498" s="51" t="s">
        <v>202</v>
      </c>
      <c r="E498" s="49">
        <v>1210</v>
      </c>
      <c r="F498" s="49">
        <v>1320</v>
      </c>
      <c r="G498" s="49">
        <v>1320</v>
      </c>
      <c r="H498" s="49"/>
      <c r="I498" s="49"/>
      <c r="J498" s="49"/>
      <c r="K498" s="49"/>
      <c r="L498" s="156">
        <f t="shared" si="102"/>
        <v>1.0909090909090908</v>
      </c>
    </row>
    <row r="499" spans="1:12" ht="12.75">
      <c r="A499" s="21" t="s">
        <v>21</v>
      </c>
      <c r="B499" s="32"/>
      <c r="C499" s="32"/>
      <c r="D499" s="32" t="s">
        <v>124</v>
      </c>
      <c r="E499" s="22">
        <v>9000</v>
      </c>
      <c r="F499" s="22">
        <v>7000</v>
      </c>
      <c r="G499" s="22">
        <v>7000</v>
      </c>
      <c r="H499" s="22"/>
      <c r="I499" s="22"/>
      <c r="J499" s="22"/>
      <c r="K499" s="22"/>
      <c r="L499" s="156">
        <f t="shared" si="102"/>
        <v>0.7777777777777778</v>
      </c>
    </row>
    <row r="500" spans="1:12" ht="12.75">
      <c r="A500" s="17" t="s">
        <v>22</v>
      </c>
      <c r="B500" s="28"/>
      <c r="C500" s="28"/>
      <c r="D500" s="28" t="s">
        <v>128</v>
      </c>
      <c r="E500" s="18">
        <v>24473</v>
      </c>
      <c r="F500" s="18">
        <v>23800</v>
      </c>
      <c r="G500" s="18">
        <v>23800</v>
      </c>
      <c r="H500" s="18"/>
      <c r="I500" s="18"/>
      <c r="J500" s="18"/>
      <c r="K500" s="18"/>
      <c r="L500" s="156">
        <f t="shared" si="102"/>
        <v>0.9725003064601806</v>
      </c>
    </row>
    <row r="501" spans="1:12" ht="13.5" thickBot="1">
      <c r="A501" s="23" t="s">
        <v>197</v>
      </c>
      <c r="B501" s="33"/>
      <c r="C501" s="33"/>
      <c r="D501" s="33" t="s">
        <v>125</v>
      </c>
      <c r="E501" s="24">
        <v>6449</v>
      </c>
      <c r="F501" s="24">
        <v>6500</v>
      </c>
      <c r="G501" s="24">
        <v>6500</v>
      </c>
      <c r="H501" s="24"/>
      <c r="I501" s="24"/>
      <c r="J501" s="24"/>
      <c r="K501" s="24"/>
      <c r="L501" s="161">
        <f t="shared" si="102"/>
        <v>1.0079082028221429</v>
      </c>
    </row>
    <row r="502" spans="1:12" s="15" customFormat="1" ht="15.75" customHeight="1" thickBot="1" thickTop="1">
      <c r="A502" s="187" t="s">
        <v>180</v>
      </c>
      <c r="B502" s="188"/>
      <c r="C502" s="188"/>
      <c r="D502" s="190"/>
      <c r="E502" s="201">
        <f>SUM(E10+E18+E22+E32+E55+E67+E77+E121+E149+E152+E169+E183+E188+E193+E290+E319+E392+E416+E423+E458+E479)</f>
        <v>31142047.53</v>
      </c>
      <c r="F502" s="201">
        <f>SUM(F10+F18+F22+F32+F55+F67+F77+F121+F149+F152+F169+F183+F188+F193+F290+F319+F392+F416+F423+F458+F479)</f>
        <v>31041356.59</v>
      </c>
      <c r="G502" s="201">
        <f>SUM(G10+G18+G22+G32+G55+G67+G77+G121+G149+G152+G169+G183+G188+G193+G290+G319+G392+G416+G423+G458+G479)</f>
        <v>20886295</v>
      </c>
      <c r="H502" s="201">
        <f>SUM(H10+H18+H22+H32+H55+H67+H77+H121+H149+H152+H169+H183+H188+H193+H290+H319+H392+H416+H423+H458+H479)</f>
        <v>10933838</v>
      </c>
      <c r="I502" s="201">
        <f>SUM(I10+I18+I22+I32+I55+I67+I77+I121+I149+I152+I169+I183+I188+I193+I290+I319+I392+I416+I423+I458+I479)</f>
        <v>3337715</v>
      </c>
      <c r="J502" s="201">
        <f>SUM(J10+J18+J22+J32+J55+J67+J77+J121+J149+J152+J169+J183+J188+J193+J290+J319+J392+J416+J423+J458+J479)</f>
        <v>329120</v>
      </c>
      <c r="K502" s="201">
        <f>SUM(K10+K18+K22+K32+K55+K67+K77+K121+K149+K152+K169+K183+K188+K193+K290+K319+K392+K416+K423+K458+K479)</f>
        <v>10155062</v>
      </c>
      <c r="L502" s="189">
        <f>F502/E502</f>
        <v>0.9967667206241657</v>
      </c>
    </row>
    <row r="503" spans="1:12" ht="15.75" customHeight="1" thickBot="1" thickTop="1">
      <c r="A503" s="119" t="s">
        <v>111</v>
      </c>
      <c r="B503" s="120"/>
      <c r="C503" s="120"/>
      <c r="D503" s="199"/>
      <c r="E503" s="200">
        <f>SUM(E505)</f>
        <v>760220</v>
      </c>
      <c r="F503" s="200">
        <f>SUM(F504+F505)</f>
        <v>784100</v>
      </c>
      <c r="G503" s="200">
        <f>SUM(G505)</f>
        <v>0</v>
      </c>
      <c r="H503" s="200">
        <f>SUM(H505)</f>
        <v>0</v>
      </c>
      <c r="I503" s="200">
        <f>SUM(I505)</f>
        <v>0</v>
      </c>
      <c r="J503" s="200">
        <f>SUM(J505)</f>
        <v>0</v>
      </c>
      <c r="K503" s="200">
        <f>SUM(K505)</f>
        <v>0</v>
      </c>
      <c r="L503" s="171">
        <f>F503/E503</f>
        <v>1.0314119596958775</v>
      </c>
    </row>
    <row r="504" spans="1:12" ht="15.75" customHeight="1">
      <c r="A504" s="318" t="s">
        <v>211</v>
      </c>
      <c r="B504" s="319"/>
      <c r="C504" s="320"/>
      <c r="D504" s="319" t="s">
        <v>212</v>
      </c>
      <c r="E504" s="321">
        <v>318685</v>
      </c>
      <c r="F504" s="321">
        <v>0</v>
      </c>
      <c r="G504" s="321"/>
      <c r="H504" s="274"/>
      <c r="I504" s="274"/>
      <c r="J504" s="274"/>
      <c r="K504" s="274"/>
      <c r="L504" s="275"/>
    </row>
    <row r="505" spans="1:12" s="50" customFormat="1" ht="15.75" customHeight="1" thickBot="1">
      <c r="A505" s="277" t="s">
        <v>112</v>
      </c>
      <c r="B505" s="276"/>
      <c r="C505" s="83"/>
      <c r="D505" s="46" t="s">
        <v>135</v>
      </c>
      <c r="E505" s="47">
        <v>760220</v>
      </c>
      <c r="F505" s="47">
        <v>784100</v>
      </c>
      <c r="G505" s="100"/>
      <c r="H505" s="100"/>
      <c r="I505" s="100"/>
      <c r="J505" s="100"/>
      <c r="K505" s="102"/>
      <c r="L505" s="172">
        <f>F505/E505</f>
        <v>1.0314119596958775</v>
      </c>
    </row>
    <row r="506" spans="1:12" s="15" customFormat="1" ht="15.75" customHeight="1" thickBot="1" thickTop="1">
      <c r="A506" s="187" t="s">
        <v>110</v>
      </c>
      <c r="B506" s="188"/>
      <c r="C506" s="188"/>
      <c r="D506" s="190"/>
      <c r="E506" s="191">
        <f aca="true" t="shared" si="103" ref="E506:K506">SUM(E502:E503)</f>
        <v>31902267.53</v>
      </c>
      <c r="F506" s="191">
        <f t="shared" si="103"/>
        <v>31825456.59</v>
      </c>
      <c r="G506" s="191">
        <f t="shared" si="103"/>
        <v>20886295</v>
      </c>
      <c r="H506" s="191">
        <f t="shared" si="103"/>
        <v>10933838</v>
      </c>
      <c r="I506" s="191">
        <f t="shared" si="103"/>
        <v>3337715</v>
      </c>
      <c r="J506" s="191">
        <f t="shared" si="103"/>
        <v>329120</v>
      </c>
      <c r="K506" s="191">
        <f t="shared" si="103"/>
        <v>10155062</v>
      </c>
      <c r="L506" s="192">
        <f>F506/E506</f>
        <v>0.9975923046871897</v>
      </c>
    </row>
    <row r="507" ht="13.5" thickTop="1"/>
    <row r="510" ht="12" customHeight="1"/>
    <row r="515" spans="5:6" ht="12.75">
      <c r="E515" s="103"/>
      <c r="F515" s="103"/>
    </row>
    <row r="516" spans="5:6" ht="12.75">
      <c r="E516" s="103"/>
      <c r="F516" s="103"/>
    </row>
    <row r="517" spans="5:6" ht="12.75">
      <c r="E517" s="103"/>
      <c r="F517" s="103"/>
    </row>
  </sheetData>
  <printOptions horizontalCentered="1"/>
  <pageMargins left="0.3937007874015748" right="0.2755905511811024" top="0.2755905511811024" bottom="0.11811023622047245" header="0.1968503937007874" footer="0.1968503937007874"/>
  <pageSetup horizontalDpi="300" verticalDpi="300" orientation="landscape" paperSize="9" r:id="rId1"/>
  <headerFooter alignWithMargins="0">
    <oddHeader>&amp;R&amp;"Arial CE,Kursywa"&amp;8Strona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2006-01-02T10:24:51Z</cp:lastPrinted>
  <dcterms:created xsi:type="dcterms:W3CDTF">1999-11-08T13:00:42Z</dcterms:created>
  <dcterms:modified xsi:type="dcterms:W3CDTF">2006-01-02T10:26:31Z</dcterms:modified>
  <cp:category/>
  <cp:version/>
  <cp:contentType/>
  <cp:contentStatus/>
</cp:coreProperties>
</file>