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<sst xmlns="http://schemas.openxmlformats.org/spreadsheetml/2006/main" count="788" uniqueCount="273">
  <si>
    <t>Symbol</t>
  </si>
  <si>
    <t>Dział</t>
  </si>
  <si>
    <t>Rozdział</t>
  </si>
  <si>
    <t>Paragraf</t>
  </si>
  <si>
    <t>Ogółem</t>
  </si>
  <si>
    <t>Razem</t>
  </si>
  <si>
    <t>w tym:</t>
  </si>
  <si>
    <t>wynagrodzenia</t>
  </si>
  <si>
    <t>i pochodne</t>
  </si>
  <si>
    <t>dotacje</t>
  </si>
  <si>
    <t xml:space="preserve">obsługa </t>
  </si>
  <si>
    <t>długu</t>
  </si>
  <si>
    <t>Nazwa działu, rozdziału</t>
  </si>
  <si>
    <t>paragrafu</t>
  </si>
  <si>
    <t>majątkowe</t>
  </si>
  <si>
    <t xml:space="preserve">budżetu </t>
  </si>
  <si>
    <t xml:space="preserve">       bieżące</t>
  </si>
  <si>
    <t>nagrody i wydatki nie zalicz....</t>
  </si>
  <si>
    <t>składki na ubezpiecz.społecz.</t>
  </si>
  <si>
    <t>składki na fundusz pracy</t>
  </si>
  <si>
    <t>Drogi publiczne powiatowe</t>
  </si>
  <si>
    <t>wynagrodzenia osobowe</t>
  </si>
  <si>
    <t>dodatkowe wynagr.roczne</t>
  </si>
  <si>
    <t>różne wydatki na rzecz osób..</t>
  </si>
  <si>
    <t>podróże służbowe krajowe</t>
  </si>
  <si>
    <t>różne opłaty i składki</t>
  </si>
  <si>
    <t>odpisy na Zakł.Fund.Św.Soc.</t>
  </si>
  <si>
    <t>stypendia różne</t>
  </si>
  <si>
    <t>Gimnazja</t>
  </si>
  <si>
    <t>Przedszkola</t>
  </si>
  <si>
    <t>Pozostała działalność</t>
  </si>
  <si>
    <t>Biblioteki</t>
  </si>
  <si>
    <t>świadczenia społeczne</t>
  </si>
  <si>
    <t>Zasiłki i pomoc w naturze</t>
  </si>
  <si>
    <t>Dodatki mieszkaniowe</t>
  </si>
  <si>
    <t>Urzędy Gmin ( Miast )</t>
  </si>
  <si>
    <t>OCHRONA ZDROWIA</t>
  </si>
  <si>
    <t>Przeciwdziałanie alkoholiz.</t>
  </si>
  <si>
    <t>Zasiłki rodzinne i pielęgn.</t>
  </si>
  <si>
    <t>RÓŻNE ROZLICZENIA</t>
  </si>
  <si>
    <t>(7 + 11)</t>
  </si>
  <si>
    <t>010</t>
  </si>
  <si>
    <t>01010</t>
  </si>
  <si>
    <t>Infrastr.wodoc.i sanit.wsi</t>
  </si>
  <si>
    <t>wskaźnik</t>
  </si>
  <si>
    <t>( % )</t>
  </si>
  <si>
    <t>6 : 5</t>
  </si>
  <si>
    <t>12</t>
  </si>
  <si>
    <t>zakup usług remontowych</t>
  </si>
  <si>
    <t>wydatki inwestycyjne ...</t>
  </si>
  <si>
    <t>01095</t>
  </si>
  <si>
    <t>zakup materiałów i wypos.</t>
  </si>
  <si>
    <t>TRANSPORT i ŁĄCZNOŚĆ</t>
  </si>
  <si>
    <t>600</t>
  </si>
  <si>
    <t>60014</t>
  </si>
  <si>
    <t>zakup pozostałych usług</t>
  </si>
  <si>
    <t>Drogi publiczne gminne</t>
  </si>
  <si>
    <t>60016</t>
  </si>
  <si>
    <t>GOSPOD.MIESZKANIOWA</t>
  </si>
  <si>
    <t>700</t>
  </si>
  <si>
    <t>70095</t>
  </si>
  <si>
    <t>podatek od tow.i usług VAT</t>
  </si>
  <si>
    <t>750</t>
  </si>
  <si>
    <t>Urzędy Wojewódzkie</t>
  </si>
  <si>
    <t>75011</t>
  </si>
  <si>
    <t>zakup energii</t>
  </si>
  <si>
    <t>Rady Gmin</t>
  </si>
  <si>
    <t>75022</t>
  </si>
  <si>
    <t>75023</t>
  </si>
  <si>
    <t>podróze służbowe krajowe</t>
  </si>
  <si>
    <t>podróże służbowe zagran.</t>
  </si>
  <si>
    <t>rózne opłaty i składki</t>
  </si>
  <si>
    <t>wydatki na zakupy inwestyc.</t>
  </si>
  <si>
    <t>75095</t>
  </si>
  <si>
    <t>wynagrodzenia agen.-prow.</t>
  </si>
  <si>
    <t>Urzędy naczelnych organ...</t>
  </si>
  <si>
    <t>75101</t>
  </si>
  <si>
    <t>BEZPIECZEŃSTWO PUBL.</t>
  </si>
  <si>
    <t>754</t>
  </si>
  <si>
    <t>Ochotnicze Straże Pożarne</t>
  </si>
  <si>
    <t>75412</t>
  </si>
  <si>
    <t>różne wydatki na rzecz osób</t>
  </si>
  <si>
    <t>757</t>
  </si>
  <si>
    <t>Obsługa papierów wartośc...</t>
  </si>
  <si>
    <t>75702</t>
  </si>
  <si>
    <t>801</t>
  </si>
  <si>
    <t>758</t>
  </si>
  <si>
    <t>Rezerwy ogółne i celowe</t>
  </si>
  <si>
    <t>75818</t>
  </si>
  <si>
    <t xml:space="preserve">rezerwy </t>
  </si>
  <si>
    <t>OŚWIATA I WYCHOWANIE</t>
  </si>
  <si>
    <t>Szkoły podstawowe</t>
  </si>
  <si>
    <t>80101</t>
  </si>
  <si>
    <t>851</t>
  </si>
  <si>
    <t>85154</t>
  </si>
  <si>
    <t>Rodziny zastępcze</t>
  </si>
  <si>
    <t>Ośrodki pomocy społeczn.</t>
  </si>
  <si>
    <t>nagrody i wydatki osobowe..</t>
  </si>
  <si>
    <t>Usługi opiekuńcze i ....</t>
  </si>
  <si>
    <t xml:space="preserve">EDUKACYJNA OPIEKA... </t>
  </si>
  <si>
    <t>854</t>
  </si>
  <si>
    <t>Świetlice szkolne</t>
  </si>
  <si>
    <t>85401</t>
  </si>
  <si>
    <t>85495</t>
  </si>
  <si>
    <t>GOSPOD.KOMUNALNA ....</t>
  </si>
  <si>
    <t>900</t>
  </si>
  <si>
    <t>Gosp.ściekowa i ochr.wód</t>
  </si>
  <si>
    <t>90001</t>
  </si>
  <si>
    <t>Gospodarka odpadami</t>
  </si>
  <si>
    <t>90002</t>
  </si>
  <si>
    <t>Oczyszczanie miast i wsi</t>
  </si>
  <si>
    <t>90003</t>
  </si>
  <si>
    <t>Utrzymanie zieleni w ....</t>
  </si>
  <si>
    <t>90004</t>
  </si>
  <si>
    <t>Oświetlenie ulic,placów...</t>
  </si>
  <si>
    <t>90015</t>
  </si>
  <si>
    <t>90095</t>
  </si>
  <si>
    <t>KULTURA I OCHRONA DZ...</t>
  </si>
  <si>
    <t>921</t>
  </si>
  <si>
    <t>Domy i ośrodki kultury, ....</t>
  </si>
  <si>
    <t>92109</t>
  </si>
  <si>
    <t>dotacja podmiotowa .....</t>
  </si>
  <si>
    <t>92116</t>
  </si>
  <si>
    <t>KULTURA FIZYCZNA I SP..</t>
  </si>
  <si>
    <t>926</t>
  </si>
  <si>
    <t>ROLNICTWO i ŁOWIEC.</t>
  </si>
  <si>
    <t>ADMINISTRACJA PUBL.</t>
  </si>
  <si>
    <t>OBSŁUGA DŁUGU PUBL.</t>
  </si>
  <si>
    <t>zakup pomocy naukowych...</t>
  </si>
  <si>
    <t>wydatki na zakupy inwest....</t>
  </si>
  <si>
    <t>80104</t>
  </si>
  <si>
    <t>80110</t>
  </si>
  <si>
    <t>Dowożenie uczniów do ....</t>
  </si>
  <si>
    <t>80113</t>
  </si>
  <si>
    <t>Zespół Obsługi Plac.Ośw.</t>
  </si>
  <si>
    <t>80114</t>
  </si>
  <si>
    <t>Zadania w zakresie kult....</t>
  </si>
  <si>
    <t>92605</t>
  </si>
  <si>
    <t>wydatki na zakupy inwest...</t>
  </si>
  <si>
    <t>wpłaty gmin do budż.państ.</t>
  </si>
  <si>
    <t>75414</t>
  </si>
  <si>
    <t>Obrona cywilna</t>
  </si>
  <si>
    <t xml:space="preserve">  WYDATKI i ROZCHODY OGÓŁEM:</t>
  </si>
  <si>
    <t>ROZCHODY - SPŁATY:</t>
  </si>
  <si>
    <t>spłaty otrzym.kraj.pożycz.i ...</t>
  </si>
  <si>
    <t>4270</t>
  </si>
  <si>
    <t>6050</t>
  </si>
  <si>
    <t>4100</t>
  </si>
  <si>
    <t>4210</t>
  </si>
  <si>
    <t>4300</t>
  </si>
  <si>
    <t>3030</t>
  </si>
  <si>
    <t>6210</t>
  </si>
  <si>
    <t>4530</t>
  </si>
  <si>
    <t>4010</t>
  </si>
  <si>
    <t>4040</t>
  </si>
  <si>
    <t>4110</t>
  </si>
  <si>
    <t>4120</t>
  </si>
  <si>
    <t>4410</t>
  </si>
  <si>
    <t>4440</t>
  </si>
  <si>
    <t>4260</t>
  </si>
  <si>
    <t>4420</t>
  </si>
  <si>
    <t>4430</t>
  </si>
  <si>
    <t>6060</t>
  </si>
  <si>
    <t>2930</t>
  </si>
  <si>
    <t>4810</t>
  </si>
  <si>
    <t>3020</t>
  </si>
  <si>
    <t>3250</t>
  </si>
  <si>
    <t>4240</t>
  </si>
  <si>
    <t>3110</t>
  </si>
  <si>
    <t>4130</t>
  </si>
  <si>
    <t>2550</t>
  </si>
  <si>
    <t>9920</t>
  </si>
  <si>
    <t>WYTWARZ.i ZAOPATR.....</t>
  </si>
  <si>
    <t>400</t>
  </si>
  <si>
    <t>40002</t>
  </si>
  <si>
    <t>Dostarczanie wody</t>
  </si>
  <si>
    <t>HANDEL</t>
  </si>
  <si>
    <t>500</t>
  </si>
  <si>
    <t>50095</t>
  </si>
  <si>
    <t>składki na Fundusz Pracy</t>
  </si>
  <si>
    <t>710</t>
  </si>
  <si>
    <t>71004</t>
  </si>
  <si>
    <t>Plany zagospod.przestrzen.</t>
  </si>
  <si>
    <t>75814</t>
  </si>
  <si>
    <t>Różne rozliczenia finans.</t>
  </si>
  <si>
    <t>DZIAŁALNOŚĆ USŁUG.</t>
  </si>
  <si>
    <t>Izby Rolnicze</t>
  </si>
  <si>
    <t>01030</t>
  </si>
  <si>
    <t>Pobór podatków,opłat i ...</t>
  </si>
  <si>
    <t>Wybory do rad gmin, rad ...</t>
  </si>
  <si>
    <t>75109</t>
  </si>
  <si>
    <t>Składki na ubezp.zdrowotne</t>
  </si>
  <si>
    <t>Dokształcanie i doskonal..</t>
  </si>
  <si>
    <t>80146</t>
  </si>
  <si>
    <t>80195</t>
  </si>
  <si>
    <t>Pomoc materialna dla ucz..</t>
  </si>
  <si>
    <t>85415</t>
  </si>
  <si>
    <t>3240</t>
  </si>
  <si>
    <t>stypendia oraz inne ...</t>
  </si>
  <si>
    <t>Gospodarka gruntami i ...</t>
  </si>
  <si>
    <t>70005</t>
  </si>
  <si>
    <t>2850</t>
  </si>
  <si>
    <t>wpłaty gminy na rzecz Izb...</t>
  </si>
  <si>
    <t>85149</t>
  </si>
  <si>
    <t>Programy polityki zdrowot.</t>
  </si>
  <si>
    <t>Cmentarze</t>
  </si>
  <si>
    <t>71035</t>
  </si>
  <si>
    <t>Wykonanie</t>
  </si>
  <si>
    <t>Zakłady Gosp.Komunaln.</t>
  </si>
  <si>
    <t>90017</t>
  </si>
  <si>
    <t>dotacje celowe z budż.na...</t>
  </si>
  <si>
    <t>OBRONA NARODOWA</t>
  </si>
  <si>
    <t>752</t>
  </si>
  <si>
    <t>Pozostałe wydatki obronne</t>
  </si>
  <si>
    <t>75212</t>
  </si>
  <si>
    <t>wydatki na zakupy inwestyc..</t>
  </si>
  <si>
    <t>wpłaty gmin na rzecz ...</t>
  </si>
  <si>
    <t>2900</t>
  </si>
  <si>
    <t>85195</t>
  </si>
  <si>
    <t>URZĘDY NACZELNYCH ...</t>
  </si>
  <si>
    <t>751</t>
  </si>
  <si>
    <t>6052</t>
  </si>
  <si>
    <t xml:space="preserve">    Wydatki budżetu Gminy Mszczonów na 2004 rok</t>
  </si>
  <si>
    <t>w 2003 roku</t>
  </si>
  <si>
    <t>Plan  wydatków na 2004 rok</t>
  </si>
  <si>
    <t>stypendia oraz inne formy...</t>
  </si>
  <si>
    <t>852</t>
  </si>
  <si>
    <t>POMOC SPOŁECZNA</t>
  </si>
  <si>
    <t>85204</t>
  </si>
  <si>
    <t>85213</t>
  </si>
  <si>
    <t>85214</t>
  </si>
  <si>
    <t>85215</t>
  </si>
  <si>
    <t>85216</t>
  </si>
  <si>
    <t>85219</t>
  </si>
  <si>
    <t>85228</t>
  </si>
  <si>
    <t>85295</t>
  </si>
  <si>
    <t>wynagrodz.agenc.-prowiz.</t>
  </si>
  <si>
    <t>60095</t>
  </si>
  <si>
    <t>75110</t>
  </si>
  <si>
    <t>Referenda Ogólnokrajowe ..</t>
  </si>
  <si>
    <t>wydatki inwestycyjne</t>
  </si>
  <si>
    <t>92601</t>
  </si>
  <si>
    <t>stypendia i inne formy pom.</t>
  </si>
  <si>
    <t>składki na ubezpecz.społecz.</t>
  </si>
  <si>
    <t>6010</t>
  </si>
  <si>
    <t>75495</t>
  </si>
  <si>
    <t>zakupy inwest.jednos.budżet.</t>
  </si>
  <si>
    <t>wydatki na zakupy inwest.</t>
  </si>
  <si>
    <t>styp.i inne formy pom</t>
  </si>
  <si>
    <t>Obiekty sportowe</t>
  </si>
  <si>
    <t xml:space="preserve">dodatkowe wynagrodzenie </t>
  </si>
  <si>
    <t>WYDATKI OGÓŁEM:</t>
  </si>
  <si>
    <t>zakup i akcje, wkład do SPH</t>
  </si>
  <si>
    <t>756</t>
  </si>
  <si>
    <t>DOCHODY od OSÓB PRA..</t>
  </si>
  <si>
    <t>75647</t>
  </si>
  <si>
    <t>8070</t>
  </si>
  <si>
    <t>odsetki od kraj.pożycz.i kred.</t>
  </si>
  <si>
    <t>wpłaty jedn.na rzecz śr.spec.</t>
  </si>
  <si>
    <t>75404</t>
  </si>
  <si>
    <t>Komendy Wojewódz. Policji</t>
  </si>
  <si>
    <t>zakup usług pozostałych</t>
  </si>
  <si>
    <t>Pozost.zad.-polit.społ.</t>
  </si>
  <si>
    <t>853</t>
  </si>
  <si>
    <t>85395</t>
  </si>
  <si>
    <t>2310</t>
  </si>
  <si>
    <t>75047</t>
  </si>
  <si>
    <t>75403</t>
  </si>
  <si>
    <t>Jednostki teren.Policji</t>
  </si>
  <si>
    <t>Pobór podatków, opłat...</t>
  </si>
  <si>
    <t>Załącznik Nr 2 do Budżetu Gminy Mszczonów na 2004r.</t>
  </si>
  <si>
    <t>dot.cel.na zad.bż.-porozum.</t>
  </si>
  <si>
    <t>2950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</si>
</sst>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hair"/>
      <bottom style="thin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dashed"/>
    </border>
    <border>
      <left style="thin"/>
      <right style="thin"/>
      <top style="medium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3" fillId="2" borderId="4" xfId="0" applyFont="1" applyFill="1" applyBorder="1" applyAlignment="1">
      <alignment/>
    </xf>
    <xf numFmtId="49" fontId="3" fillId="2" borderId="1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2" borderId="37" xfId="0" applyFont="1" applyFill="1" applyBorder="1" applyAlignment="1">
      <alignment/>
    </xf>
    <xf numFmtId="49" fontId="3" fillId="2" borderId="38" xfId="0" applyNumberFormat="1" applyFont="1" applyFill="1" applyBorder="1" applyAlignment="1">
      <alignment horizontal="center"/>
    </xf>
    <xf numFmtId="3" fontId="3" fillId="2" borderId="38" xfId="0" applyNumberFormat="1" applyFont="1" applyFill="1" applyBorder="1" applyAlignment="1">
      <alignment/>
    </xf>
    <xf numFmtId="3" fontId="3" fillId="2" borderId="39" xfId="0" applyNumberFormat="1" applyFont="1" applyFill="1" applyBorder="1" applyAlignment="1">
      <alignment/>
    </xf>
    <xf numFmtId="49" fontId="3" fillId="4" borderId="38" xfId="0" applyNumberFormat="1" applyFont="1" applyFill="1" applyBorder="1" applyAlignment="1">
      <alignment horizontal="center"/>
    </xf>
    <xf numFmtId="49" fontId="3" fillId="4" borderId="40" xfId="0" applyNumberFormat="1" applyFont="1" applyFill="1" applyBorder="1" applyAlignment="1">
      <alignment horizontal="center"/>
    </xf>
    <xf numFmtId="0" fontId="2" fillId="0" borderId="41" xfId="0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3" fillId="1" borderId="37" xfId="0" applyFont="1" applyFill="1" applyBorder="1" applyAlignment="1">
      <alignment/>
    </xf>
    <xf numFmtId="49" fontId="3" fillId="1" borderId="38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/>
    </xf>
    <xf numFmtId="3" fontId="0" fillId="0" borderId="45" xfId="0" applyNumberFormat="1" applyBorder="1" applyAlignment="1">
      <alignment/>
    </xf>
    <xf numFmtId="0" fontId="0" fillId="0" borderId="17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/>
    </xf>
    <xf numFmtId="0" fontId="0" fillId="0" borderId="44" xfId="0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3" fontId="0" fillId="5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49" fontId="0" fillId="0" borderId="58" xfId="0" applyNumberFormat="1" applyBorder="1" applyAlignment="1">
      <alignment horizontal="center"/>
    </xf>
    <xf numFmtId="3" fontId="0" fillId="0" borderId="58" xfId="0" applyNumberFormat="1" applyBorder="1" applyAlignment="1">
      <alignment/>
    </xf>
    <xf numFmtId="9" fontId="0" fillId="0" borderId="0" xfId="17" applyAlignment="1">
      <alignment/>
    </xf>
    <xf numFmtId="49" fontId="0" fillId="0" borderId="59" xfId="0" applyNumberFormat="1" applyBorder="1" applyAlignment="1">
      <alignment horizontal="center"/>
    </xf>
    <xf numFmtId="3" fontId="0" fillId="0" borderId="59" xfId="0" applyNumberFormat="1" applyBorder="1" applyAlignment="1">
      <alignment/>
    </xf>
    <xf numFmtId="0" fontId="5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2" fillId="0" borderId="8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2" fillId="0" borderId="61" xfId="0" applyNumberFormat="1" applyFont="1" applyBorder="1" applyAlignment="1">
      <alignment/>
    </xf>
    <xf numFmtId="0" fontId="0" fillId="0" borderId="62" xfId="0" applyBorder="1" applyAlignment="1">
      <alignment/>
    </xf>
    <xf numFmtId="49" fontId="0" fillId="0" borderId="62" xfId="0" applyNumberFormat="1" applyBorder="1" applyAlignment="1">
      <alignment horizontal="center"/>
    </xf>
    <xf numFmtId="3" fontId="0" fillId="0" borderId="62" xfId="0" applyNumberFormat="1" applyBorder="1" applyAlignment="1">
      <alignment/>
    </xf>
    <xf numFmtId="0" fontId="0" fillId="0" borderId="46" xfId="0" applyBorder="1" applyAlignment="1">
      <alignment/>
    </xf>
    <xf numFmtId="49" fontId="0" fillId="0" borderId="46" xfId="0" applyNumberFormat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62" xfId="0" applyFont="1" applyBorder="1" applyAlignment="1">
      <alignment/>
    </xf>
    <xf numFmtId="49" fontId="0" fillId="0" borderId="62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0" fontId="0" fillId="6" borderId="63" xfId="0" applyFont="1" applyFill="1" applyBorder="1" applyAlignment="1">
      <alignment/>
    </xf>
    <xf numFmtId="49" fontId="0" fillId="6" borderId="64" xfId="0" applyNumberFormat="1" applyFont="1" applyFill="1" applyBorder="1" applyAlignment="1">
      <alignment horizontal="center"/>
    </xf>
    <xf numFmtId="49" fontId="0" fillId="5" borderId="64" xfId="0" applyNumberFormat="1" applyFont="1" applyFill="1" applyBorder="1" applyAlignment="1">
      <alignment horizontal="center"/>
    </xf>
    <xf numFmtId="3" fontId="0" fillId="5" borderId="64" xfId="0" applyNumberFormat="1" applyFont="1" applyFill="1" applyBorder="1" applyAlignment="1">
      <alignment/>
    </xf>
    <xf numFmtId="0" fontId="2" fillId="6" borderId="41" xfId="0" applyFont="1" applyFill="1" applyBorder="1" applyAlignment="1">
      <alignment/>
    </xf>
    <xf numFmtId="49" fontId="2" fillId="6" borderId="23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3" fontId="2" fillId="5" borderId="23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 horizontal="right"/>
    </xf>
    <xf numFmtId="0" fontId="0" fillId="0" borderId="50" xfId="0" applyFont="1" applyBorder="1" applyAlignment="1">
      <alignment/>
    </xf>
    <xf numFmtId="49" fontId="0" fillId="0" borderId="51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/>
    </xf>
    <xf numFmtId="0" fontId="3" fillId="1" borderId="65" xfId="0" applyFont="1" applyFill="1" applyBorder="1" applyAlignment="1">
      <alignment/>
    </xf>
    <xf numFmtId="49" fontId="3" fillId="1" borderId="66" xfId="0" applyNumberFormat="1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9" fontId="0" fillId="0" borderId="69" xfId="0" applyNumberFormat="1" applyBorder="1" applyAlignment="1">
      <alignment horizontal="center"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9" fontId="0" fillId="0" borderId="60" xfId="0" applyNumberForma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2" fillId="5" borderId="23" xfId="0" applyNumberFormat="1" applyFont="1" applyFill="1" applyBorder="1" applyAlignment="1">
      <alignment horizontal="right"/>
    </xf>
    <xf numFmtId="3" fontId="0" fillId="5" borderId="64" xfId="0" applyNumberFormat="1" applyFont="1" applyFill="1" applyBorder="1" applyAlignment="1">
      <alignment/>
    </xf>
    <xf numFmtId="3" fontId="0" fillId="0" borderId="5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2" fillId="0" borderId="4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165" fontId="3" fillId="2" borderId="71" xfId="0" applyNumberFormat="1" applyFont="1" applyFill="1" applyBorder="1" applyAlignment="1">
      <alignment/>
    </xf>
    <xf numFmtId="165" fontId="2" fillId="0" borderId="72" xfId="0" applyNumberFormat="1" applyFont="1" applyBorder="1" applyAlignment="1">
      <alignment/>
    </xf>
    <xf numFmtId="165" fontId="0" fillId="0" borderId="73" xfId="0" applyNumberFormat="1" applyBorder="1" applyAlignment="1">
      <alignment/>
    </xf>
    <xf numFmtId="165" fontId="0" fillId="0" borderId="74" xfId="0" applyNumberFormat="1" applyBorder="1" applyAlignment="1">
      <alignment/>
    </xf>
    <xf numFmtId="165" fontId="2" fillId="0" borderId="75" xfId="0" applyNumberFormat="1" applyFont="1" applyBorder="1" applyAlignment="1">
      <alignment/>
    </xf>
    <xf numFmtId="165" fontId="2" fillId="0" borderId="76" xfId="0" applyNumberFormat="1" applyFont="1" applyBorder="1" applyAlignment="1">
      <alignment/>
    </xf>
    <xf numFmtId="165" fontId="3" fillId="2" borderId="4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78" xfId="0" applyNumberFormat="1" applyBorder="1" applyAlignment="1">
      <alignment/>
    </xf>
    <xf numFmtId="165" fontId="2" fillId="0" borderId="79" xfId="0" applyNumberFormat="1" applyFont="1" applyBorder="1" applyAlignment="1">
      <alignment/>
    </xf>
    <xf numFmtId="165" fontId="0" fillId="0" borderId="80" xfId="0" applyNumberFormat="1" applyBorder="1" applyAlignment="1">
      <alignment/>
    </xf>
    <xf numFmtId="165" fontId="0" fillId="0" borderId="81" xfId="0" applyNumberFormat="1" applyBorder="1" applyAlignment="1">
      <alignment/>
    </xf>
    <xf numFmtId="165" fontId="2" fillId="0" borderId="82" xfId="0" applyNumberFormat="1" applyFont="1" applyBorder="1" applyAlignment="1">
      <alignment/>
    </xf>
    <xf numFmtId="165" fontId="0" fillId="0" borderId="80" xfId="0" applyNumberFormat="1" applyBorder="1" applyAlignment="1">
      <alignment/>
    </xf>
    <xf numFmtId="165" fontId="0" fillId="0" borderId="83" xfId="0" applyNumberFormat="1" applyBorder="1" applyAlignment="1">
      <alignment/>
    </xf>
    <xf numFmtId="165" fontId="2" fillId="0" borderId="84" xfId="0" applyNumberFormat="1" applyFont="1" applyBorder="1" applyAlignment="1">
      <alignment/>
    </xf>
    <xf numFmtId="165" fontId="0" fillId="0" borderId="85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81" xfId="0" applyNumberFormat="1" applyFont="1" applyBorder="1" applyAlignment="1">
      <alignment/>
    </xf>
    <xf numFmtId="165" fontId="0" fillId="0" borderId="80" xfId="0" applyNumberFormat="1" applyBorder="1" applyAlignment="1">
      <alignment horizontal="right"/>
    </xf>
    <xf numFmtId="165" fontId="3" fillId="2" borderId="40" xfId="0" applyNumberFormat="1" applyFont="1" applyFill="1" applyBorder="1" applyAlignment="1">
      <alignment horizontal="right"/>
    </xf>
    <xf numFmtId="165" fontId="2" fillId="0" borderId="82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2" fillId="0" borderId="84" xfId="0" applyNumberFormat="1" applyFont="1" applyBorder="1" applyAlignment="1">
      <alignment horizontal="right"/>
    </xf>
    <xf numFmtId="165" fontId="0" fillId="0" borderId="77" xfId="0" applyNumberFormat="1" applyFont="1" applyBorder="1" applyAlignment="1">
      <alignment horizontal="right"/>
    </xf>
    <xf numFmtId="165" fontId="0" fillId="0" borderId="86" xfId="0" applyNumberFormat="1" applyBorder="1" applyAlignment="1">
      <alignment horizontal="right"/>
    </xf>
    <xf numFmtId="165" fontId="0" fillId="0" borderId="85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77" xfId="0" applyNumberFormat="1" applyBorder="1" applyAlignment="1">
      <alignment/>
    </xf>
    <xf numFmtId="165" fontId="0" fillId="0" borderId="81" xfId="0" applyNumberFormat="1" applyFont="1" applyBorder="1" applyAlignment="1">
      <alignment horizontal="right"/>
    </xf>
    <xf numFmtId="165" fontId="0" fillId="0" borderId="83" xfId="0" applyNumberFormat="1" applyFont="1" applyBorder="1" applyAlignment="1">
      <alignment/>
    </xf>
    <xf numFmtId="165" fontId="2" fillId="0" borderId="84" xfId="0" applyNumberFormat="1" applyFont="1" applyBorder="1" applyAlignment="1">
      <alignment/>
    </xf>
    <xf numFmtId="165" fontId="0" fillId="0" borderId="87" xfId="0" applyNumberFormat="1" applyFont="1" applyBorder="1" applyAlignment="1">
      <alignment horizontal="right"/>
    </xf>
    <xf numFmtId="165" fontId="0" fillId="0" borderId="88" xfId="0" applyNumberFormat="1" applyFont="1" applyBorder="1" applyAlignment="1">
      <alignment horizontal="right"/>
    </xf>
    <xf numFmtId="165" fontId="0" fillId="0" borderId="87" xfId="0" applyNumberFormat="1" applyBorder="1" applyAlignment="1">
      <alignment horizontal="right"/>
    </xf>
    <xf numFmtId="165" fontId="0" fillId="0" borderId="87" xfId="0" applyNumberFormat="1" applyBorder="1" applyAlignment="1">
      <alignment/>
    </xf>
    <xf numFmtId="165" fontId="2" fillId="0" borderId="89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88" xfId="0" applyNumberFormat="1" applyFont="1" applyBorder="1" applyAlignment="1">
      <alignment/>
    </xf>
    <xf numFmtId="165" fontId="0" fillId="0" borderId="81" xfId="0" applyNumberFormat="1" applyBorder="1" applyAlignment="1">
      <alignment horizontal="right"/>
    </xf>
    <xf numFmtId="165" fontId="3" fillId="2" borderId="9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/>
    </xf>
    <xf numFmtId="49" fontId="0" fillId="0" borderId="28" xfId="0" applyNumberFormat="1" applyBorder="1" applyAlignment="1">
      <alignment horizontal="center"/>
    </xf>
    <xf numFmtId="165" fontId="6" fillId="0" borderId="80" xfId="0" applyNumberFormat="1" applyFont="1" applyBorder="1" applyAlignment="1">
      <alignment/>
    </xf>
    <xf numFmtId="165" fontId="6" fillId="0" borderId="80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165" fontId="0" fillId="0" borderId="91" xfId="0" applyNumberFormat="1" applyFont="1" applyBorder="1" applyAlignment="1">
      <alignment/>
    </xf>
    <xf numFmtId="165" fontId="0" fillId="0" borderId="91" xfId="0" applyNumberForma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3" fillId="2" borderId="38" xfId="0" applyNumberFormat="1" applyFont="1" applyFill="1" applyBorder="1" applyAlignment="1">
      <alignment/>
    </xf>
    <xf numFmtId="165" fontId="0" fillId="0" borderId="81" xfId="0" applyNumberFormat="1" applyBorder="1" applyAlignment="1">
      <alignment/>
    </xf>
    <xf numFmtId="0" fontId="0" fillId="0" borderId="92" xfId="0" applyBorder="1" applyAlignment="1">
      <alignment/>
    </xf>
    <xf numFmtId="165" fontId="0" fillId="0" borderId="8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49" fontId="0" fillId="0" borderId="93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165" fontId="0" fillId="0" borderId="86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3" fillId="2" borderId="94" xfId="0" applyFont="1" applyFill="1" applyBorder="1" applyAlignment="1">
      <alignment/>
    </xf>
    <xf numFmtId="49" fontId="3" fillId="2" borderId="95" xfId="0" applyNumberFormat="1" applyFont="1" applyFill="1" applyBorder="1" applyAlignment="1">
      <alignment horizontal="center"/>
    </xf>
    <xf numFmtId="165" fontId="3" fillId="2" borderId="96" xfId="0" applyNumberFormat="1" applyFont="1" applyFill="1" applyBorder="1" applyAlignment="1">
      <alignment/>
    </xf>
    <xf numFmtId="49" fontId="3" fillId="2" borderId="97" xfId="0" applyNumberFormat="1" applyFont="1" applyFill="1" applyBorder="1" applyAlignment="1">
      <alignment horizontal="center"/>
    </xf>
    <xf numFmtId="3" fontId="3" fillId="2" borderId="98" xfId="0" applyNumberFormat="1" applyFont="1" applyFill="1" applyBorder="1" applyAlignment="1">
      <alignment/>
    </xf>
    <xf numFmtId="165" fontId="3" fillId="2" borderId="99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0" fillId="0" borderId="100" xfId="0" applyFont="1" applyBorder="1" applyAlignment="1">
      <alignment/>
    </xf>
    <xf numFmtId="49" fontId="0" fillId="0" borderId="101" xfId="0" applyNumberFormat="1" applyFont="1" applyBorder="1" applyAlignment="1">
      <alignment horizontal="center"/>
    </xf>
    <xf numFmtId="3" fontId="0" fillId="0" borderId="101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0" fillId="0" borderId="102" xfId="0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165" fontId="2" fillId="0" borderId="103" xfId="0" applyNumberFormat="1" applyFont="1" applyBorder="1" applyAlignment="1">
      <alignment/>
    </xf>
    <xf numFmtId="0" fontId="0" fillId="0" borderId="104" xfId="0" applyFont="1" applyBorder="1" applyAlignment="1">
      <alignment/>
    </xf>
    <xf numFmtId="165" fontId="0" fillId="0" borderId="55" xfId="0" applyNumberFormat="1" applyFont="1" applyBorder="1" applyAlignment="1">
      <alignment/>
    </xf>
    <xf numFmtId="0" fontId="2" fillId="0" borderId="105" xfId="0" applyFont="1" applyBorder="1" applyAlignment="1">
      <alignment/>
    </xf>
    <xf numFmtId="165" fontId="2" fillId="0" borderId="43" xfId="0" applyNumberFormat="1" applyFont="1" applyBorder="1" applyAlignment="1">
      <alignment/>
    </xf>
    <xf numFmtId="0" fontId="0" fillId="0" borderId="106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/>
    </xf>
    <xf numFmtId="165" fontId="0" fillId="0" borderId="107" xfId="0" applyNumberFormat="1" applyFont="1" applyBorder="1" applyAlignment="1">
      <alignment/>
    </xf>
    <xf numFmtId="165" fontId="7" fillId="0" borderId="79" xfId="0" applyNumberFormat="1" applyFont="1" applyBorder="1" applyAlignment="1">
      <alignment/>
    </xf>
    <xf numFmtId="165" fontId="6" fillId="0" borderId="81" xfId="0" applyNumberFormat="1" applyFont="1" applyBorder="1" applyAlignment="1">
      <alignment/>
    </xf>
    <xf numFmtId="165" fontId="7" fillId="0" borderId="82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9" fontId="0" fillId="0" borderId="108" xfId="0" applyNumberFormat="1" applyFont="1" applyBorder="1" applyAlignment="1">
      <alignment horizontal="center"/>
    </xf>
    <xf numFmtId="49" fontId="3" fillId="1" borderId="109" xfId="0" applyNumberFormat="1" applyFont="1" applyFill="1" applyBorder="1" applyAlignment="1">
      <alignment horizontal="center"/>
    </xf>
    <xf numFmtId="3" fontId="3" fillId="1" borderId="109" xfId="0" applyNumberFormat="1" applyFont="1" applyFill="1" applyBorder="1" applyAlignment="1">
      <alignment/>
    </xf>
    <xf numFmtId="3" fontId="3" fillId="2" borderId="99" xfId="0" applyNumberFormat="1" applyFont="1" applyFill="1" applyBorder="1" applyAlignment="1">
      <alignment/>
    </xf>
    <xf numFmtId="165" fontId="6" fillId="0" borderId="83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65" fontId="2" fillId="0" borderId="71" xfId="0" applyNumberFormat="1" applyFont="1" applyBorder="1" applyAlignment="1">
      <alignment/>
    </xf>
    <xf numFmtId="165" fontId="2" fillId="0" borderId="79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/>
    </xf>
    <xf numFmtId="165" fontId="2" fillId="0" borderId="46" xfId="0" applyNumberFormat="1" applyFont="1" applyBorder="1" applyAlignment="1">
      <alignment/>
    </xf>
    <xf numFmtId="165" fontId="0" fillId="0" borderId="62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165" fontId="0" fillId="0" borderId="8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5" fontId="2" fillId="0" borderId="24" xfId="0" applyNumberFormat="1" applyFont="1" applyBorder="1" applyAlignment="1">
      <alignment/>
    </xf>
    <xf numFmtId="165" fontId="2" fillId="5" borderId="82" xfId="0" applyNumberFormat="1" applyFont="1" applyFill="1" applyBorder="1" applyAlignment="1">
      <alignment/>
    </xf>
    <xf numFmtId="165" fontId="0" fillId="5" borderId="11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9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2" width="5.25390625" style="0" customWidth="1"/>
    <col min="3" max="3" width="8.125" style="0" customWidth="1"/>
    <col min="4" max="4" width="7.875" style="0" customWidth="1"/>
    <col min="5" max="5" width="13.125" style="0" bestFit="1" customWidth="1"/>
    <col min="6" max="7" width="12.75390625" style="0" customWidth="1"/>
    <col min="8" max="8" width="13.25390625" style="0" customWidth="1"/>
    <col min="9" max="9" width="10.75390625" style="0" customWidth="1"/>
    <col min="10" max="10" width="9.375" style="0" customWidth="1"/>
    <col min="11" max="11" width="13.00390625" style="0" customWidth="1"/>
    <col min="12" max="12" width="8.75390625" style="0" customWidth="1"/>
  </cols>
  <sheetData>
    <row r="1" ht="7.5" customHeight="1"/>
    <row r="2" spans="7:9" s="53" customFormat="1" ht="10.5" customHeight="1">
      <c r="G2" s="128" t="s">
        <v>270</v>
      </c>
      <c r="H2" s="128"/>
      <c r="I2" s="128"/>
    </row>
    <row r="3" spans="8:9" ht="10.5" customHeight="1">
      <c r="H3" s="128"/>
      <c r="I3" s="128"/>
    </row>
    <row r="4" spans="3:5" ht="18" customHeight="1">
      <c r="C4" s="11" t="s">
        <v>222</v>
      </c>
      <c r="E4" s="11"/>
    </row>
    <row r="5" spans="3:5" ht="7.5" customHeight="1" thickBot="1">
      <c r="C5" s="11"/>
      <c r="E5" s="11"/>
    </row>
    <row r="6" spans="1:12" ht="12.75">
      <c r="A6" s="4" t="s">
        <v>12</v>
      </c>
      <c r="B6" s="5"/>
      <c r="C6" s="6" t="s">
        <v>0</v>
      </c>
      <c r="D6" s="7"/>
      <c r="E6" s="12"/>
      <c r="F6" s="6"/>
      <c r="G6" s="6"/>
      <c r="H6" s="6" t="s">
        <v>224</v>
      </c>
      <c r="I6" s="6"/>
      <c r="J6" s="6"/>
      <c r="K6" s="7"/>
      <c r="L6" s="42"/>
    </row>
    <row r="7" spans="1:12" ht="12.75">
      <c r="A7" s="8" t="s">
        <v>13</v>
      </c>
      <c r="B7" s="2" t="s">
        <v>1</v>
      </c>
      <c r="C7" s="2" t="s">
        <v>2</v>
      </c>
      <c r="D7" s="2" t="s">
        <v>3</v>
      </c>
      <c r="E7" s="2" t="s">
        <v>207</v>
      </c>
      <c r="F7" s="3" t="s">
        <v>4</v>
      </c>
      <c r="G7" s="1"/>
      <c r="H7" s="1" t="s">
        <v>16</v>
      </c>
      <c r="I7" s="1"/>
      <c r="J7" s="43"/>
      <c r="K7" s="37" t="s">
        <v>14</v>
      </c>
      <c r="L7" s="9"/>
    </row>
    <row r="8" spans="1:12" ht="12.75">
      <c r="A8" s="8"/>
      <c r="B8" s="2"/>
      <c r="C8" s="2"/>
      <c r="D8" s="2"/>
      <c r="E8" s="2" t="s">
        <v>15</v>
      </c>
      <c r="F8" s="2" t="s">
        <v>40</v>
      </c>
      <c r="G8" s="3" t="s">
        <v>5</v>
      </c>
      <c r="H8" s="1"/>
      <c r="I8" s="1" t="s">
        <v>6</v>
      </c>
      <c r="J8" s="43"/>
      <c r="K8" s="2"/>
      <c r="L8" s="10" t="s">
        <v>44</v>
      </c>
    </row>
    <row r="9" spans="1:12" ht="12.75">
      <c r="A9" s="8"/>
      <c r="B9" s="2"/>
      <c r="C9" s="2"/>
      <c r="D9" s="2"/>
      <c r="E9" s="2" t="s">
        <v>223</v>
      </c>
      <c r="F9" s="2"/>
      <c r="G9" s="2"/>
      <c r="H9" s="3" t="s">
        <v>7</v>
      </c>
      <c r="I9" s="3" t="s">
        <v>9</v>
      </c>
      <c r="J9" s="3" t="s">
        <v>10</v>
      </c>
      <c r="K9" s="38"/>
      <c r="L9" s="10" t="s">
        <v>45</v>
      </c>
    </row>
    <row r="10" spans="1:12" ht="13.5" thickBot="1">
      <c r="A10" s="8"/>
      <c r="B10" s="2"/>
      <c r="C10" s="2"/>
      <c r="D10" s="2"/>
      <c r="E10" s="2"/>
      <c r="F10" s="2"/>
      <c r="G10" s="2"/>
      <c r="H10" s="2" t="s">
        <v>8</v>
      </c>
      <c r="I10" s="2"/>
      <c r="J10" s="2" t="s">
        <v>11</v>
      </c>
      <c r="K10" s="38"/>
      <c r="L10" s="44" t="s">
        <v>46</v>
      </c>
    </row>
    <row r="11" spans="1:12" s="14" customFormat="1" ht="15" customHeight="1" thickBot="1">
      <c r="A11" s="69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1">
        <v>11</v>
      </c>
      <c r="L11" s="72">
        <v>12</v>
      </c>
    </row>
    <row r="12" spans="1:12" s="15" customFormat="1" ht="15.75" thickBot="1">
      <c r="A12" s="65" t="s">
        <v>125</v>
      </c>
      <c r="B12" s="66" t="s">
        <v>41</v>
      </c>
      <c r="C12" s="66"/>
      <c r="D12" s="66"/>
      <c r="E12" s="67">
        <f aca="true" t="shared" si="0" ref="E12:K12">SUM(E13+E16+E18)</f>
        <v>345823</v>
      </c>
      <c r="F12" s="67">
        <f t="shared" si="0"/>
        <v>1302192</v>
      </c>
      <c r="G12" s="67">
        <f t="shared" si="0"/>
        <v>11000</v>
      </c>
      <c r="H12" s="67">
        <f t="shared" si="0"/>
        <v>0</v>
      </c>
      <c r="I12" s="67"/>
      <c r="J12" s="67"/>
      <c r="K12" s="68">
        <f t="shared" si="0"/>
        <v>1291192</v>
      </c>
      <c r="L12" s="184">
        <f aca="true" t="shared" si="1" ref="L12:L48">F12/E12</f>
        <v>3.7654869687672594</v>
      </c>
    </row>
    <row r="13" spans="1:12" s="13" customFormat="1" ht="12.75">
      <c r="A13" s="59" t="s">
        <v>43</v>
      </c>
      <c r="B13" s="29"/>
      <c r="C13" s="29" t="s">
        <v>42</v>
      </c>
      <c r="D13" s="29"/>
      <c r="E13" s="60">
        <f>SUM(E14)</f>
        <v>335164</v>
      </c>
      <c r="F13" s="60">
        <f aca="true" t="shared" si="2" ref="F13:K13">SUM(F14:F15)</f>
        <v>1291192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1291192</v>
      </c>
      <c r="L13" s="185">
        <f t="shared" si="1"/>
        <v>3.8524185175018797</v>
      </c>
    </row>
    <row r="14" spans="1:12" ht="12.75">
      <c r="A14" s="243" t="s">
        <v>49</v>
      </c>
      <c r="B14" s="35"/>
      <c r="C14" s="35"/>
      <c r="D14" s="35" t="s">
        <v>146</v>
      </c>
      <c r="E14" s="22">
        <v>335164</v>
      </c>
      <c r="F14" s="22">
        <v>975820</v>
      </c>
      <c r="G14" s="22"/>
      <c r="H14" s="22"/>
      <c r="I14" s="22"/>
      <c r="J14" s="22"/>
      <c r="K14" s="22">
        <f>SUM(F14)</f>
        <v>975820</v>
      </c>
      <c r="L14" s="237">
        <f t="shared" si="1"/>
        <v>2.9114702056306765</v>
      </c>
    </row>
    <row r="15" spans="1:12" ht="12.75">
      <c r="A15" s="58" t="s">
        <v>49</v>
      </c>
      <c r="B15" s="33"/>
      <c r="C15" s="33"/>
      <c r="D15" s="33" t="s">
        <v>221</v>
      </c>
      <c r="E15" s="20"/>
      <c r="F15" s="20">
        <v>315372</v>
      </c>
      <c r="G15" s="20"/>
      <c r="H15" s="20"/>
      <c r="I15" s="20"/>
      <c r="J15" s="20"/>
      <c r="K15" s="22">
        <f>SUM(F15)</f>
        <v>315372</v>
      </c>
      <c r="L15" s="186"/>
    </row>
    <row r="16" spans="1:12" ht="12.75">
      <c r="A16" s="62" t="s">
        <v>186</v>
      </c>
      <c r="B16" s="34"/>
      <c r="C16" s="34" t="s">
        <v>187</v>
      </c>
      <c r="D16" s="34"/>
      <c r="E16" s="63">
        <f>SUM(E17)</f>
        <v>8200</v>
      </c>
      <c r="F16" s="63">
        <f>SUM(F17)</f>
        <v>8000</v>
      </c>
      <c r="G16" s="63">
        <f>SUM(G17)</f>
        <v>8000</v>
      </c>
      <c r="H16" s="63"/>
      <c r="I16" s="63"/>
      <c r="J16" s="63"/>
      <c r="K16" s="63"/>
      <c r="L16" s="188">
        <f t="shared" si="1"/>
        <v>0.975609756097561</v>
      </c>
    </row>
    <row r="17" spans="1:12" ht="12.75">
      <c r="A17" s="159" t="s">
        <v>202</v>
      </c>
      <c r="B17" s="126"/>
      <c r="C17" s="126"/>
      <c r="D17" s="126" t="s">
        <v>201</v>
      </c>
      <c r="E17" s="127">
        <v>8200</v>
      </c>
      <c r="F17" s="127">
        <v>8000</v>
      </c>
      <c r="G17" s="127">
        <v>8000</v>
      </c>
      <c r="H17" s="127"/>
      <c r="I17" s="127"/>
      <c r="J17" s="127"/>
      <c r="K17" s="127"/>
      <c r="L17" s="187">
        <f t="shared" si="1"/>
        <v>0.975609756097561</v>
      </c>
    </row>
    <row r="18" spans="1:12" s="13" customFormat="1" ht="12.75">
      <c r="A18" s="62" t="s">
        <v>30</v>
      </c>
      <c r="B18" s="34"/>
      <c r="C18" s="34" t="s">
        <v>50</v>
      </c>
      <c r="D18" s="34"/>
      <c r="E18" s="63">
        <f>SUM(E19:E21)</f>
        <v>2459</v>
      </c>
      <c r="F18" s="63">
        <f>SUM(F19:F21)</f>
        <v>3000</v>
      </c>
      <c r="G18" s="63">
        <f>SUM(G19:G21)</f>
        <v>3000</v>
      </c>
      <c r="H18" s="63">
        <f>SUM(H19:H20)</f>
        <v>0</v>
      </c>
      <c r="I18" s="63"/>
      <c r="J18" s="63"/>
      <c r="K18" s="63"/>
      <c r="L18" s="188">
        <f t="shared" si="1"/>
        <v>1.2200081333875559</v>
      </c>
    </row>
    <row r="19" spans="1:12" s="13" customFormat="1" ht="12.75">
      <c r="A19" s="61" t="s">
        <v>7</v>
      </c>
      <c r="B19" s="31"/>
      <c r="C19" s="31"/>
      <c r="D19" s="32" t="s">
        <v>153</v>
      </c>
      <c r="E19" s="28">
        <v>2459</v>
      </c>
      <c r="F19" s="27"/>
      <c r="G19" s="28"/>
      <c r="H19" s="28"/>
      <c r="I19" s="25"/>
      <c r="J19" s="25"/>
      <c r="K19" s="25"/>
      <c r="L19" s="189">
        <f t="shared" si="1"/>
        <v>0</v>
      </c>
    </row>
    <row r="20" spans="1:12" ht="12.75">
      <c r="A20" s="243" t="s">
        <v>51</v>
      </c>
      <c r="B20" s="35"/>
      <c r="C20" s="35"/>
      <c r="D20" s="35" t="s">
        <v>148</v>
      </c>
      <c r="E20" s="22"/>
      <c r="F20" s="22">
        <v>500</v>
      </c>
      <c r="G20" s="50">
        <v>500</v>
      </c>
      <c r="H20" s="22"/>
      <c r="I20" s="22"/>
      <c r="J20" s="22"/>
      <c r="K20" s="22"/>
      <c r="L20" s="236"/>
    </row>
    <row r="21" spans="1:12" ht="13.5" thickBot="1">
      <c r="A21" s="23" t="s">
        <v>55</v>
      </c>
      <c r="B21" s="36"/>
      <c r="C21" s="36"/>
      <c r="D21" s="36" t="s">
        <v>149</v>
      </c>
      <c r="E21" s="24"/>
      <c r="F21" s="24">
        <v>2500</v>
      </c>
      <c r="G21" s="24">
        <v>2500</v>
      </c>
      <c r="H21" s="24"/>
      <c r="I21" s="24"/>
      <c r="J21" s="24"/>
      <c r="K21" s="41"/>
      <c r="L21" s="248"/>
    </row>
    <row r="22" spans="1:12" s="14" customFormat="1" ht="15.75" thickBot="1">
      <c r="A22" s="75" t="s">
        <v>172</v>
      </c>
      <c r="B22" s="76" t="s">
        <v>173</v>
      </c>
      <c r="C22" s="76"/>
      <c r="D22" s="76"/>
      <c r="E22" s="77">
        <f>SUM(E23)</f>
        <v>16943</v>
      </c>
      <c r="F22" s="77">
        <f>SUM(F23)</f>
        <v>22500</v>
      </c>
      <c r="G22" s="77">
        <f>SUM(G23)</f>
        <v>22500</v>
      </c>
      <c r="H22" s="77"/>
      <c r="I22" s="77"/>
      <c r="J22" s="77"/>
      <c r="K22" s="78"/>
      <c r="L22" s="190">
        <f t="shared" si="1"/>
        <v>1.3279820574868677</v>
      </c>
    </row>
    <row r="23" spans="1:12" s="13" customFormat="1" ht="12.75">
      <c r="A23" s="130" t="s">
        <v>175</v>
      </c>
      <c r="B23" s="131"/>
      <c r="C23" s="131" t="s">
        <v>174</v>
      </c>
      <c r="D23" s="131"/>
      <c r="E23" s="132">
        <f>SUM(E24:E25)</f>
        <v>16943</v>
      </c>
      <c r="F23" s="132">
        <f>SUM(F24:F25)</f>
        <v>22500</v>
      </c>
      <c r="G23" s="132">
        <f>SUM(G24:G25)</f>
        <v>22500</v>
      </c>
      <c r="H23" s="132"/>
      <c r="I23" s="132"/>
      <c r="J23" s="132"/>
      <c r="K23" s="133"/>
      <c r="L23" s="191">
        <f t="shared" si="1"/>
        <v>1.3279820574868677</v>
      </c>
    </row>
    <row r="24" spans="1:12" s="53" customFormat="1" ht="12.75">
      <c r="A24" s="102" t="s">
        <v>65</v>
      </c>
      <c r="B24" s="103"/>
      <c r="C24" s="103"/>
      <c r="D24" s="103" t="s">
        <v>159</v>
      </c>
      <c r="E24" s="104">
        <v>16943</v>
      </c>
      <c r="F24" s="104">
        <v>20000</v>
      </c>
      <c r="G24" s="156">
        <v>20000</v>
      </c>
      <c r="H24" s="104"/>
      <c r="I24" s="104"/>
      <c r="J24" s="104"/>
      <c r="K24" s="178"/>
      <c r="L24" s="192">
        <f t="shared" si="1"/>
        <v>1.1804284955438824</v>
      </c>
    </row>
    <row r="25" spans="1:12" ht="13.5" thickBot="1">
      <c r="A25" s="160" t="s">
        <v>48</v>
      </c>
      <c r="B25" s="161"/>
      <c r="C25" s="161"/>
      <c r="D25" s="161" t="s">
        <v>145</v>
      </c>
      <c r="E25" s="162"/>
      <c r="F25" s="162">
        <v>2500</v>
      </c>
      <c r="G25" s="183">
        <v>2500</v>
      </c>
      <c r="H25" s="162"/>
      <c r="I25" s="162"/>
      <c r="J25" s="162"/>
      <c r="K25" s="163"/>
      <c r="L25" s="193"/>
    </row>
    <row r="26" spans="1:12" ht="15.75" thickBot="1">
      <c r="A26" s="75" t="s">
        <v>176</v>
      </c>
      <c r="B26" s="76" t="s">
        <v>177</v>
      </c>
      <c r="C26" s="76"/>
      <c r="D26" s="76"/>
      <c r="E26" s="77">
        <f>SUM(E27)</f>
        <v>80567</v>
      </c>
      <c r="F26" s="77">
        <f>SUM(F27)</f>
        <v>69600</v>
      </c>
      <c r="G26" s="77">
        <f>SUM(G27)</f>
        <v>69600</v>
      </c>
      <c r="H26" s="77">
        <f>SUM(H27)</f>
        <v>0</v>
      </c>
      <c r="I26" s="77"/>
      <c r="J26" s="77"/>
      <c r="K26" s="78"/>
      <c r="L26" s="190">
        <f t="shared" si="1"/>
        <v>0.8638772698499385</v>
      </c>
    </row>
    <row r="27" spans="1:12" s="13" customFormat="1" ht="12.75">
      <c r="A27" s="99" t="s">
        <v>30</v>
      </c>
      <c r="B27" s="100"/>
      <c r="C27" s="100" t="s">
        <v>178</v>
      </c>
      <c r="D27" s="100"/>
      <c r="E27" s="101">
        <f>SUM(E28:E34)</f>
        <v>80567</v>
      </c>
      <c r="F27" s="101">
        <f>SUM(F28:F34)</f>
        <v>69600</v>
      </c>
      <c r="G27" s="101">
        <f>SUM(G28:G34)</f>
        <v>69600</v>
      </c>
      <c r="H27" s="101">
        <f>SUM(H29:H33)</f>
        <v>0</v>
      </c>
      <c r="I27" s="101"/>
      <c r="J27" s="101"/>
      <c r="K27" s="135"/>
      <c r="L27" s="194">
        <f t="shared" si="1"/>
        <v>0.8638772698499385</v>
      </c>
    </row>
    <row r="28" spans="1:12" s="53" customFormat="1" ht="12.75">
      <c r="A28" s="46" t="s">
        <v>236</v>
      </c>
      <c r="B28" s="49"/>
      <c r="C28" s="49"/>
      <c r="D28" s="49" t="s">
        <v>147</v>
      </c>
      <c r="E28" s="50"/>
      <c r="F28" s="50">
        <v>26600</v>
      </c>
      <c r="G28" s="50">
        <v>26600</v>
      </c>
      <c r="H28" s="50"/>
      <c r="I28" s="50"/>
      <c r="J28" s="50"/>
      <c r="K28" s="245"/>
      <c r="L28" s="212">
        <v>0</v>
      </c>
    </row>
    <row r="29" spans="1:12" ht="12.75">
      <c r="A29" s="17" t="s">
        <v>18</v>
      </c>
      <c r="B29" s="30"/>
      <c r="C29" s="30"/>
      <c r="D29" s="30" t="s">
        <v>155</v>
      </c>
      <c r="E29" s="18">
        <v>5593</v>
      </c>
      <c r="F29" s="18"/>
      <c r="G29" s="18"/>
      <c r="H29" s="18"/>
      <c r="I29" s="18"/>
      <c r="J29" s="18"/>
      <c r="K29" s="39"/>
      <c r="L29" s="195">
        <f t="shared" si="1"/>
        <v>0</v>
      </c>
    </row>
    <row r="30" spans="1:12" ht="12.75">
      <c r="A30" s="21" t="s">
        <v>179</v>
      </c>
      <c r="B30" s="35"/>
      <c r="C30" s="35"/>
      <c r="D30" s="35" t="s">
        <v>156</v>
      </c>
      <c r="E30" s="22">
        <v>843</v>
      </c>
      <c r="F30" s="22"/>
      <c r="G30" s="18"/>
      <c r="H30" s="22"/>
      <c r="I30" s="22"/>
      <c r="J30" s="22"/>
      <c r="K30" s="134"/>
      <c r="L30" s="196">
        <f t="shared" si="1"/>
        <v>0</v>
      </c>
    </row>
    <row r="31" spans="1:12" ht="12.75">
      <c r="A31" s="17" t="s">
        <v>51</v>
      </c>
      <c r="B31" s="30"/>
      <c r="C31" s="30"/>
      <c r="D31" s="30" t="s">
        <v>148</v>
      </c>
      <c r="E31" s="18">
        <v>1058</v>
      </c>
      <c r="F31" s="18">
        <v>3000</v>
      </c>
      <c r="G31" s="18">
        <v>3000</v>
      </c>
      <c r="H31" s="18"/>
      <c r="I31" s="18"/>
      <c r="J31" s="18"/>
      <c r="K31" s="39"/>
      <c r="L31" s="196">
        <f t="shared" si="1"/>
        <v>2.835538752362949</v>
      </c>
    </row>
    <row r="32" spans="1:12" ht="12.75">
      <c r="A32" s="21" t="s">
        <v>65</v>
      </c>
      <c r="B32" s="35"/>
      <c r="C32" s="35"/>
      <c r="D32" s="35" t="s">
        <v>159</v>
      </c>
      <c r="E32" s="22"/>
      <c r="F32" s="22">
        <v>20000</v>
      </c>
      <c r="G32" s="22">
        <v>20000</v>
      </c>
      <c r="H32" s="22"/>
      <c r="I32" s="22"/>
      <c r="J32" s="22"/>
      <c r="K32" s="134"/>
      <c r="L32" s="196"/>
    </row>
    <row r="33" spans="1:12" ht="12.75">
      <c r="A33" s="21" t="s">
        <v>55</v>
      </c>
      <c r="B33" s="35"/>
      <c r="C33" s="35"/>
      <c r="D33" s="35" t="s">
        <v>149</v>
      </c>
      <c r="E33" s="22">
        <v>64140</v>
      </c>
      <c r="F33" s="22">
        <v>20000</v>
      </c>
      <c r="G33" s="22">
        <v>20000</v>
      </c>
      <c r="H33" s="22"/>
      <c r="I33" s="22"/>
      <c r="J33" s="22"/>
      <c r="K33" s="134"/>
      <c r="L33" s="196">
        <f t="shared" si="1"/>
        <v>0.3118178983473651</v>
      </c>
    </row>
    <row r="34" spans="1:12" ht="13.5" thickBot="1">
      <c r="A34" s="23" t="s">
        <v>49</v>
      </c>
      <c r="B34" s="36"/>
      <c r="C34" s="36"/>
      <c r="D34" s="36" t="s">
        <v>146</v>
      </c>
      <c r="E34" s="24">
        <v>8933</v>
      </c>
      <c r="F34" s="24"/>
      <c r="G34" s="24"/>
      <c r="H34" s="24"/>
      <c r="I34" s="24"/>
      <c r="J34" s="24"/>
      <c r="K34" s="41"/>
      <c r="L34" s="244">
        <v>0</v>
      </c>
    </row>
    <row r="35" spans="1:12" s="15" customFormat="1" ht="15.75" thickBot="1">
      <c r="A35" s="75" t="s">
        <v>52</v>
      </c>
      <c r="B35" s="76" t="s">
        <v>53</v>
      </c>
      <c r="C35" s="76"/>
      <c r="D35" s="76"/>
      <c r="E35" s="77">
        <f>SUM(E36+E39+E49)</f>
        <v>2354570.19</v>
      </c>
      <c r="F35" s="77">
        <f aca="true" t="shared" si="3" ref="F35:K35">SUM(F36+F39+F49)</f>
        <v>3111619</v>
      </c>
      <c r="G35" s="77">
        <f t="shared" si="3"/>
        <v>507000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2604619</v>
      </c>
      <c r="L35" s="190">
        <f t="shared" si="1"/>
        <v>1.3215231438906478</v>
      </c>
    </row>
    <row r="36" spans="1:12" s="13" customFormat="1" ht="12.75">
      <c r="A36" s="81" t="s">
        <v>20</v>
      </c>
      <c r="B36" s="29"/>
      <c r="C36" s="29" t="s">
        <v>54</v>
      </c>
      <c r="D36" s="29"/>
      <c r="E36" s="60">
        <f>SUM(E37:E38)</f>
        <v>110845</v>
      </c>
      <c r="F36" s="60">
        <f>SUM(F37:F38)</f>
        <v>130000</v>
      </c>
      <c r="G36" s="60">
        <f>SUM(G37:G38)</f>
        <v>130000</v>
      </c>
      <c r="H36" s="60"/>
      <c r="I36" s="60"/>
      <c r="J36" s="60"/>
      <c r="K36" s="82"/>
      <c r="L36" s="197">
        <f t="shared" si="1"/>
        <v>1.17280887726104</v>
      </c>
    </row>
    <row r="37" spans="1:12" ht="12.75">
      <c r="A37" s="17" t="s">
        <v>48</v>
      </c>
      <c r="B37" s="30"/>
      <c r="C37" s="30"/>
      <c r="D37" s="30" t="s">
        <v>145</v>
      </c>
      <c r="E37" s="164">
        <v>58549</v>
      </c>
      <c r="F37" s="18">
        <v>60000</v>
      </c>
      <c r="G37" s="18">
        <v>60000</v>
      </c>
      <c r="H37" s="18"/>
      <c r="I37" s="18"/>
      <c r="J37" s="18"/>
      <c r="K37" s="39"/>
      <c r="L37" s="198">
        <f t="shared" si="1"/>
        <v>1.0247826606773813</v>
      </c>
    </row>
    <row r="38" spans="1:12" ht="12.75">
      <c r="A38" s="19" t="s">
        <v>55</v>
      </c>
      <c r="B38" s="33"/>
      <c r="C38" s="33"/>
      <c r="D38" s="33" t="s">
        <v>149</v>
      </c>
      <c r="E38" s="20">
        <v>52296</v>
      </c>
      <c r="F38" s="20">
        <v>70000</v>
      </c>
      <c r="G38" s="18">
        <v>70000</v>
      </c>
      <c r="H38" s="20"/>
      <c r="I38" s="20"/>
      <c r="J38" s="20"/>
      <c r="K38" s="40"/>
      <c r="L38" s="199">
        <f t="shared" si="1"/>
        <v>1.3385344959461527</v>
      </c>
    </row>
    <row r="39" spans="1:12" s="13" customFormat="1" ht="12.75">
      <c r="A39" s="16" t="s">
        <v>56</v>
      </c>
      <c r="B39" s="34"/>
      <c r="C39" s="34" t="s">
        <v>57</v>
      </c>
      <c r="D39" s="34"/>
      <c r="E39" s="63">
        <f>SUM(E40+E41+E42+E43+E47+E48)</f>
        <v>2228317.19</v>
      </c>
      <c r="F39" s="63">
        <f>SUM(F40+F41+F42+F43+F47+F48)</f>
        <v>2981619</v>
      </c>
      <c r="G39" s="63">
        <f>SUM(G40+G41+G42+G43+G47+G48)</f>
        <v>377000</v>
      </c>
      <c r="H39" s="63"/>
      <c r="I39" s="63"/>
      <c r="J39" s="63"/>
      <c r="K39" s="83">
        <f>SUM(K47:K48)</f>
        <v>2604619</v>
      </c>
      <c r="L39" s="200">
        <f t="shared" si="1"/>
        <v>1.3380586091515994</v>
      </c>
    </row>
    <row r="40" spans="1:12" s="53" customFormat="1" ht="12.75">
      <c r="A40" s="26" t="s">
        <v>51</v>
      </c>
      <c r="B40" s="32"/>
      <c r="C40" s="32"/>
      <c r="D40" s="32" t="s">
        <v>148</v>
      </c>
      <c r="E40" s="28">
        <v>14649</v>
      </c>
      <c r="F40" s="28">
        <v>15000</v>
      </c>
      <c r="G40" s="28">
        <v>15000</v>
      </c>
      <c r="H40" s="28"/>
      <c r="I40" s="28"/>
      <c r="J40" s="28"/>
      <c r="K40" s="120"/>
      <c r="L40" s="201">
        <f t="shared" si="1"/>
        <v>1.0239606799098915</v>
      </c>
    </row>
    <row r="41" spans="1:12" s="53" customFormat="1" ht="12.75">
      <c r="A41" s="45" t="s">
        <v>48</v>
      </c>
      <c r="B41" s="47"/>
      <c r="C41" s="47"/>
      <c r="D41" s="47" t="s">
        <v>145</v>
      </c>
      <c r="E41" s="48">
        <v>207524</v>
      </c>
      <c r="F41" s="48">
        <v>180000</v>
      </c>
      <c r="G41" s="28">
        <v>180000</v>
      </c>
      <c r="H41" s="48"/>
      <c r="I41" s="48"/>
      <c r="J41" s="48"/>
      <c r="K41" s="112"/>
      <c r="L41" s="202">
        <f t="shared" si="1"/>
        <v>0.8673695572560283</v>
      </c>
    </row>
    <row r="42" spans="1:12" s="53" customFormat="1" ht="12.75">
      <c r="A42" s="45" t="s">
        <v>55</v>
      </c>
      <c r="B42" s="47"/>
      <c r="C42" s="47"/>
      <c r="D42" s="47" t="s">
        <v>149</v>
      </c>
      <c r="E42" s="48">
        <v>302770</v>
      </c>
      <c r="F42" s="48">
        <v>180000</v>
      </c>
      <c r="G42" s="28">
        <v>180000</v>
      </c>
      <c r="H42" s="48"/>
      <c r="I42" s="48"/>
      <c r="J42" s="48"/>
      <c r="K42" s="112"/>
      <c r="L42" s="202">
        <f t="shared" si="1"/>
        <v>0.5945106846781385</v>
      </c>
    </row>
    <row r="43" spans="1:12" s="53" customFormat="1" ht="13.5" thickBot="1">
      <c r="A43" s="89" t="s">
        <v>25</v>
      </c>
      <c r="B43" s="90"/>
      <c r="C43" s="90"/>
      <c r="D43" s="90" t="s">
        <v>161</v>
      </c>
      <c r="E43" s="91">
        <v>204</v>
      </c>
      <c r="F43" s="91">
        <v>2000</v>
      </c>
      <c r="G43" s="50">
        <v>2000</v>
      </c>
      <c r="H43" s="91"/>
      <c r="I43" s="91"/>
      <c r="J43" s="91"/>
      <c r="K43" s="179"/>
      <c r="L43" s="203">
        <f t="shared" si="1"/>
        <v>9.803921568627452</v>
      </c>
    </row>
    <row r="44" spans="1:12" s="53" customFormat="1" ht="12.75">
      <c r="A44" s="142"/>
      <c r="B44" s="143"/>
      <c r="C44" s="143"/>
      <c r="D44" s="143"/>
      <c r="E44" s="144"/>
      <c r="F44" s="144"/>
      <c r="G44" s="144"/>
      <c r="H44" s="144"/>
      <c r="I44" s="144"/>
      <c r="J44" s="144"/>
      <c r="K44" s="144"/>
      <c r="L44" s="238"/>
    </row>
    <row r="45" spans="1:12" s="53" customFormat="1" ht="13.5" thickBot="1">
      <c r="A45" s="96"/>
      <c r="B45" s="97"/>
      <c r="C45" s="97"/>
      <c r="D45" s="97"/>
      <c r="E45" s="98"/>
      <c r="F45" s="98"/>
      <c r="G45" s="98"/>
      <c r="H45" s="98"/>
      <c r="I45" s="98"/>
      <c r="J45" s="98"/>
      <c r="K45" s="98"/>
      <c r="L45" s="233"/>
    </row>
    <row r="46" spans="1:12" s="53" customFormat="1" ht="15.75" thickBot="1">
      <c r="A46" s="73">
        <v>1</v>
      </c>
      <c r="B46" s="79">
        <v>2</v>
      </c>
      <c r="C46" s="79">
        <v>3</v>
      </c>
      <c r="D46" s="79">
        <v>4</v>
      </c>
      <c r="E46" s="74">
        <v>5</v>
      </c>
      <c r="F46" s="74">
        <v>6</v>
      </c>
      <c r="G46" s="74">
        <v>7</v>
      </c>
      <c r="H46" s="74">
        <v>8</v>
      </c>
      <c r="I46" s="74">
        <v>9</v>
      </c>
      <c r="J46" s="74">
        <v>10</v>
      </c>
      <c r="K46" s="74">
        <v>11</v>
      </c>
      <c r="L46" s="80">
        <v>12</v>
      </c>
    </row>
    <row r="47" spans="1:12" ht="12.75">
      <c r="A47" s="21" t="s">
        <v>49</v>
      </c>
      <c r="B47" s="35"/>
      <c r="C47" s="35"/>
      <c r="D47" s="35" t="s">
        <v>146</v>
      </c>
      <c r="E47" s="22">
        <v>1386561</v>
      </c>
      <c r="F47" s="22">
        <v>2308924</v>
      </c>
      <c r="G47" s="50"/>
      <c r="H47" s="22"/>
      <c r="I47" s="22"/>
      <c r="J47" s="22"/>
      <c r="K47" s="134">
        <f>SUM(F47)</f>
        <v>2308924</v>
      </c>
      <c r="L47" s="203">
        <f t="shared" si="1"/>
        <v>1.6652163157625233</v>
      </c>
    </row>
    <row r="48" spans="1:12" ht="12.75">
      <c r="A48" s="243" t="s">
        <v>49</v>
      </c>
      <c r="B48" s="35"/>
      <c r="C48" s="35"/>
      <c r="D48" s="35" t="s">
        <v>221</v>
      </c>
      <c r="E48" s="22">
        <v>316609.19</v>
      </c>
      <c r="F48" s="22">
        <v>295695</v>
      </c>
      <c r="G48" s="91"/>
      <c r="H48" s="22"/>
      <c r="I48" s="22"/>
      <c r="J48" s="22"/>
      <c r="K48" s="22">
        <f>SUM(F48)</f>
        <v>295695</v>
      </c>
      <c r="L48" s="236">
        <f t="shared" si="1"/>
        <v>0.9339431998167835</v>
      </c>
    </row>
    <row r="49" spans="1:12" ht="12.75">
      <c r="A49" s="16" t="s">
        <v>30</v>
      </c>
      <c r="B49" s="34"/>
      <c r="C49" s="34" t="s">
        <v>237</v>
      </c>
      <c r="D49" s="34"/>
      <c r="E49" s="63">
        <f>SUM(E50)</f>
        <v>15408</v>
      </c>
      <c r="F49" s="63">
        <f aca="true" t="shared" si="4" ref="F49:K49">SUM(F50)</f>
        <v>0</v>
      </c>
      <c r="G49" s="63">
        <f t="shared" si="4"/>
        <v>0</v>
      </c>
      <c r="H49" s="63">
        <f t="shared" si="4"/>
        <v>0</v>
      </c>
      <c r="I49" s="63">
        <f t="shared" si="4"/>
        <v>0</v>
      </c>
      <c r="J49" s="63">
        <f t="shared" si="4"/>
        <v>0</v>
      </c>
      <c r="K49" s="63">
        <f t="shared" si="4"/>
        <v>0</v>
      </c>
      <c r="L49" s="200">
        <f aca="true" t="shared" si="5" ref="L49:L55">F49/E49</f>
        <v>0</v>
      </c>
    </row>
    <row r="50" spans="1:12" ht="13.5" thickBot="1">
      <c r="A50" s="17" t="s">
        <v>72</v>
      </c>
      <c r="B50" s="30"/>
      <c r="C50" s="30"/>
      <c r="D50" s="30" t="s">
        <v>162</v>
      </c>
      <c r="E50" s="164">
        <v>15408</v>
      </c>
      <c r="F50" s="18"/>
      <c r="G50" s="18"/>
      <c r="H50" s="18"/>
      <c r="I50" s="18"/>
      <c r="J50" s="18"/>
      <c r="K50" s="39"/>
      <c r="L50" s="198">
        <f t="shared" si="5"/>
        <v>0</v>
      </c>
    </row>
    <row r="51" spans="1:12" s="15" customFormat="1" ht="15.75" thickBot="1">
      <c r="A51" s="84" t="s">
        <v>58</v>
      </c>
      <c r="B51" s="85" t="s">
        <v>59</v>
      </c>
      <c r="C51" s="76"/>
      <c r="D51" s="76"/>
      <c r="E51" s="77">
        <f>SUM(E52+E54)</f>
        <v>420415</v>
      </c>
      <c r="F51" s="77">
        <f>SUM(F52+F54)</f>
        <v>580000</v>
      </c>
      <c r="G51" s="77">
        <f>SUM(G52+G54)</f>
        <v>180000</v>
      </c>
      <c r="H51" s="77"/>
      <c r="I51" s="77"/>
      <c r="J51" s="77"/>
      <c r="K51" s="78">
        <f>SUM(K52+K54)</f>
        <v>400000</v>
      </c>
      <c r="L51" s="190">
        <f t="shared" si="5"/>
        <v>1.3795892154180989</v>
      </c>
    </row>
    <row r="52" spans="1:12" ht="12.75">
      <c r="A52" s="16" t="s">
        <v>199</v>
      </c>
      <c r="B52" s="34"/>
      <c r="C52" s="34" t="s">
        <v>200</v>
      </c>
      <c r="D52" s="34"/>
      <c r="E52" s="63">
        <f>SUM(E53)</f>
        <v>221360</v>
      </c>
      <c r="F52" s="63">
        <f aca="true" t="shared" si="6" ref="F52:K52">SUM(F53)</f>
        <v>300000</v>
      </c>
      <c r="G52" s="63">
        <f t="shared" si="6"/>
        <v>0</v>
      </c>
      <c r="H52" s="63">
        <f t="shared" si="6"/>
        <v>0</v>
      </c>
      <c r="I52" s="63">
        <f t="shared" si="6"/>
        <v>0</v>
      </c>
      <c r="J52" s="63">
        <f t="shared" si="6"/>
        <v>0</v>
      </c>
      <c r="K52" s="63">
        <f t="shared" si="6"/>
        <v>300000</v>
      </c>
      <c r="L52" s="200">
        <f t="shared" si="5"/>
        <v>1.3552584026020962</v>
      </c>
    </row>
    <row r="53" spans="1:12" ht="12.75">
      <c r="A53" s="19" t="s">
        <v>49</v>
      </c>
      <c r="B53" s="33"/>
      <c r="C53" s="33"/>
      <c r="D53" s="33" t="s">
        <v>146</v>
      </c>
      <c r="E53" s="20">
        <v>221360</v>
      </c>
      <c r="F53" s="20">
        <v>300000</v>
      </c>
      <c r="G53" s="20"/>
      <c r="H53" s="20"/>
      <c r="I53" s="20"/>
      <c r="J53" s="20"/>
      <c r="K53" s="20">
        <f>SUM(F53)</f>
        <v>300000</v>
      </c>
      <c r="L53" s="199">
        <f t="shared" si="5"/>
        <v>1.3552584026020962</v>
      </c>
    </row>
    <row r="54" spans="1:12" s="13" customFormat="1" ht="12.75">
      <c r="A54" s="16" t="s">
        <v>30</v>
      </c>
      <c r="B54" s="34"/>
      <c r="C54" s="34" t="s">
        <v>60</v>
      </c>
      <c r="D54" s="34"/>
      <c r="E54" s="63">
        <f>SUM(E55:E61)</f>
        <v>199055</v>
      </c>
      <c r="F54" s="63">
        <f>SUM(F55:F61)</f>
        <v>280000</v>
      </c>
      <c r="G54" s="63">
        <f>SUM(G55:G61)</f>
        <v>180000</v>
      </c>
      <c r="H54" s="63"/>
      <c r="I54" s="63"/>
      <c r="J54" s="63"/>
      <c r="K54" s="63">
        <f>SUM(K55:K61)</f>
        <v>100000</v>
      </c>
      <c r="L54" s="200">
        <f t="shared" si="5"/>
        <v>1.4066464042601292</v>
      </c>
    </row>
    <row r="55" spans="1:12" s="53" customFormat="1" ht="12.75">
      <c r="A55" s="26" t="s">
        <v>51</v>
      </c>
      <c r="B55" s="32"/>
      <c r="C55" s="32"/>
      <c r="D55" s="32" t="s">
        <v>148</v>
      </c>
      <c r="E55" s="28">
        <v>2179</v>
      </c>
      <c r="F55" s="28">
        <v>10000</v>
      </c>
      <c r="G55" s="28">
        <v>10000</v>
      </c>
      <c r="H55" s="28"/>
      <c r="I55" s="28"/>
      <c r="J55" s="28"/>
      <c r="K55" s="28"/>
      <c r="L55" s="201">
        <f t="shared" si="5"/>
        <v>4.5892611289582375</v>
      </c>
    </row>
    <row r="56" spans="1:12" s="53" customFormat="1" ht="12.75">
      <c r="A56" s="26" t="s">
        <v>65</v>
      </c>
      <c r="B56" s="32"/>
      <c r="C56" s="32"/>
      <c r="D56" s="32" t="s">
        <v>159</v>
      </c>
      <c r="E56" s="28"/>
      <c r="F56" s="28">
        <v>20000</v>
      </c>
      <c r="G56" s="28">
        <v>20000</v>
      </c>
      <c r="H56" s="28"/>
      <c r="I56" s="28"/>
      <c r="J56" s="28"/>
      <c r="K56" s="28"/>
      <c r="L56" s="201"/>
    </row>
    <row r="57" spans="1:12" ht="12.75">
      <c r="A57" s="17" t="s">
        <v>48</v>
      </c>
      <c r="B57" s="30"/>
      <c r="C57" s="30"/>
      <c r="D57" s="30" t="s">
        <v>145</v>
      </c>
      <c r="E57" s="18">
        <v>18503</v>
      </c>
      <c r="F57" s="18">
        <v>40000</v>
      </c>
      <c r="G57" s="28">
        <v>40000</v>
      </c>
      <c r="H57" s="18"/>
      <c r="I57" s="18"/>
      <c r="J57" s="18"/>
      <c r="K57" s="18"/>
      <c r="L57" s="195">
        <f aca="true" t="shared" si="7" ref="L57:L73">F57/E57</f>
        <v>2.161811598119224</v>
      </c>
    </row>
    <row r="58" spans="1:12" ht="12.75">
      <c r="A58" s="21" t="s">
        <v>55</v>
      </c>
      <c r="B58" s="35"/>
      <c r="C58" s="35"/>
      <c r="D58" s="35" t="s">
        <v>149</v>
      </c>
      <c r="E58" s="22">
        <v>85699</v>
      </c>
      <c r="F58" s="22">
        <v>100000</v>
      </c>
      <c r="G58" s="28">
        <v>100000</v>
      </c>
      <c r="H58" s="22"/>
      <c r="I58" s="22"/>
      <c r="J58" s="22"/>
      <c r="K58" s="22"/>
      <c r="L58" s="195">
        <f t="shared" si="7"/>
        <v>1.166874759332081</v>
      </c>
    </row>
    <row r="59" spans="1:12" ht="12.75">
      <c r="A59" s="21" t="s">
        <v>25</v>
      </c>
      <c r="B59" s="35"/>
      <c r="C59" s="35"/>
      <c r="D59" s="35" t="s">
        <v>161</v>
      </c>
      <c r="E59" s="22"/>
      <c r="F59" s="22">
        <v>5000</v>
      </c>
      <c r="G59" s="28">
        <v>5000</v>
      </c>
      <c r="H59" s="22"/>
      <c r="I59" s="22"/>
      <c r="J59" s="22"/>
      <c r="K59" s="22"/>
      <c r="L59" s="195"/>
    </row>
    <row r="60" spans="1:12" ht="12.75">
      <c r="A60" s="21" t="s">
        <v>61</v>
      </c>
      <c r="B60" s="35"/>
      <c r="C60" s="35"/>
      <c r="D60" s="35" t="s">
        <v>152</v>
      </c>
      <c r="E60" s="22">
        <v>68430</v>
      </c>
      <c r="F60" s="22">
        <v>5000</v>
      </c>
      <c r="G60" s="28">
        <v>5000</v>
      </c>
      <c r="H60" s="22"/>
      <c r="I60" s="22"/>
      <c r="J60" s="22"/>
      <c r="K60" s="22"/>
      <c r="L60" s="195">
        <f t="shared" si="7"/>
        <v>0.07306736811340056</v>
      </c>
    </row>
    <row r="61" spans="1:12" ht="13.5" thickBot="1">
      <c r="A61" s="17" t="s">
        <v>49</v>
      </c>
      <c r="B61" s="30"/>
      <c r="C61" s="30"/>
      <c r="D61" s="30" t="s">
        <v>146</v>
      </c>
      <c r="E61" s="164">
        <v>24244</v>
      </c>
      <c r="F61" s="18">
        <v>100000</v>
      </c>
      <c r="G61" s="18"/>
      <c r="H61" s="18"/>
      <c r="I61" s="18"/>
      <c r="J61" s="18"/>
      <c r="K61" s="18">
        <f>SUM(F61)</f>
        <v>100000</v>
      </c>
      <c r="L61" s="195">
        <f t="shared" si="7"/>
        <v>4.1247318924269925</v>
      </c>
    </row>
    <row r="62" spans="1:12" s="15" customFormat="1" ht="15.75" thickBot="1">
      <c r="A62" s="75" t="s">
        <v>185</v>
      </c>
      <c r="B62" s="76" t="s">
        <v>180</v>
      </c>
      <c r="C62" s="76"/>
      <c r="D62" s="76"/>
      <c r="E62" s="77">
        <f>SUM(E63+E67)</f>
        <v>62545</v>
      </c>
      <c r="F62" s="153">
        <f>SUM(F63+F67)</f>
        <v>105100</v>
      </c>
      <c r="G62" s="77">
        <f>SUM(G63+G67)</f>
        <v>105100</v>
      </c>
      <c r="H62" s="77">
        <f>SUM(H65)</f>
        <v>10000</v>
      </c>
      <c r="I62" s="77">
        <f>SUM(I63+I67)</f>
        <v>0</v>
      </c>
      <c r="J62" s="77"/>
      <c r="K62" s="77"/>
      <c r="L62" s="205">
        <f t="shared" si="7"/>
        <v>1.6803901191142379</v>
      </c>
    </row>
    <row r="63" spans="1:12" s="13" customFormat="1" ht="12.75">
      <c r="A63" s="81" t="s">
        <v>182</v>
      </c>
      <c r="B63" s="29"/>
      <c r="C63" s="29" t="s">
        <v>181</v>
      </c>
      <c r="D63" s="29"/>
      <c r="E63" s="60">
        <f>SUM(E64:E66)</f>
        <v>57989</v>
      </c>
      <c r="F63" s="60">
        <f aca="true" t="shared" si="8" ref="F63:K63">SUM(F64:F66)</f>
        <v>100000</v>
      </c>
      <c r="G63" s="60">
        <f t="shared" si="8"/>
        <v>100000</v>
      </c>
      <c r="H63" s="60">
        <f t="shared" si="8"/>
        <v>10000</v>
      </c>
      <c r="I63" s="60">
        <f t="shared" si="8"/>
        <v>0</v>
      </c>
      <c r="J63" s="60">
        <f t="shared" si="8"/>
        <v>0</v>
      </c>
      <c r="K63" s="60">
        <f t="shared" si="8"/>
        <v>0</v>
      </c>
      <c r="L63" s="206">
        <f t="shared" si="7"/>
        <v>1.724464984738485</v>
      </c>
    </row>
    <row r="64" spans="1:12" s="53" customFormat="1" ht="12.75">
      <c r="A64" s="102" t="s">
        <v>271</v>
      </c>
      <c r="B64" s="103"/>
      <c r="C64" s="103"/>
      <c r="D64" s="103" t="s">
        <v>265</v>
      </c>
      <c r="E64" s="104">
        <v>57989</v>
      </c>
      <c r="F64" s="104"/>
      <c r="G64" s="104"/>
      <c r="H64" s="104"/>
      <c r="I64" s="104"/>
      <c r="J64" s="104"/>
      <c r="K64" s="104"/>
      <c r="L64" s="209">
        <v>0</v>
      </c>
    </row>
    <row r="65" spans="1:12" s="53" customFormat="1" ht="12.75">
      <c r="A65" s="26" t="s">
        <v>81</v>
      </c>
      <c r="B65" s="32"/>
      <c r="C65" s="32"/>
      <c r="D65" s="32" t="s">
        <v>150</v>
      </c>
      <c r="E65" s="28"/>
      <c r="F65" s="28">
        <v>10000</v>
      </c>
      <c r="G65" s="28">
        <v>10000</v>
      </c>
      <c r="H65" s="28">
        <v>10000</v>
      </c>
      <c r="I65" s="28"/>
      <c r="J65" s="28"/>
      <c r="K65" s="28"/>
      <c r="L65" s="300"/>
    </row>
    <row r="66" spans="1:12" ht="12.75">
      <c r="A66" s="51" t="s">
        <v>261</v>
      </c>
      <c r="B66" s="54"/>
      <c r="C66" s="54"/>
      <c r="D66" s="54" t="s">
        <v>149</v>
      </c>
      <c r="E66" s="52"/>
      <c r="F66" s="129">
        <v>90000</v>
      </c>
      <c r="G66" s="52">
        <v>90000</v>
      </c>
      <c r="H66" s="52"/>
      <c r="I66" s="52"/>
      <c r="J66" s="52"/>
      <c r="K66" s="52"/>
      <c r="L66" s="207"/>
    </row>
    <row r="67" spans="1:12" s="13" customFormat="1" ht="12.75">
      <c r="A67" s="16" t="s">
        <v>205</v>
      </c>
      <c r="B67" s="34"/>
      <c r="C67" s="34" t="s">
        <v>206</v>
      </c>
      <c r="D67" s="34"/>
      <c r="E67" s="63">
        <f>SUM(E68:E69)</f>
        <v>4556</v>
      </c>
      <c r="F67" s="63">
        <f>SUM(F68:F69)</f>
        <v>5100</v>
      </c>
      <c r="G67" s="63">
        <f>SUM(G68:G69)</f>
        <v>5100</v>
      </c>
      <c r="H67" s="63"/>
      <c r="I67" s="63"/>
      <c r="J67" s="63"/>
      <c r="K67" s="63"/>
      <c r="L67" s="208">
        <f t="shared" si="7"/>
        <v>1.1194029850746268</v>
      </c>
    </row>
    <row r="68" spans="1:12" s="53" customFormat="1" ht="12.75">
      <c r="A68" s="102" t="s">
        <v>51</v>
      </c>
      <c r="B68" s="103"/>
      <c r="C68" s="103"/>
      <c r="D68" s="103" t="s">
        <v>148</v>
      </c>
      <c r="E68" s="104">
        <v>1556</v>
      </c>
      <c r="F68" s="167">
        <v>2000</v>
      </c>
      <c r="G68" s="156">
        <v>2000</v>
      </c>
      <c r="H68" s="104"/>
      <c r="I68" s="104"/>
      <c r="J68" s="104"/>
      <c r="K68" s="104"/>
      <c r="L68" s="209">
        <f t="shared" si="7"/>
        <v>1.2853470437017995</v>
      </c>
    </row>
    <row r="69" spans="1:12" ht="13.5" thickBot="1">
      <c r="A69" s="23" t="s">
        <v>55</v>
      </c>
      <c r="B69" s="36"/>
      <c r="C69" s="36"/>
      <c r="D69" s="36" t="s">
        <v>149</v>
      </c>
      <c r="E69" s="24">
        <v>3000</v>
      </c>
      <c r="F69" s="166">
        <v>3100</v>
      </c>
      <c r="G69" s="183">
        <v>3100</v>
      </c>
      <c r="H69" s="24"/>
      <c r="I69" s="24"/>
      <c r="J69" s="24"/>
      <c r="K69" s="24"/>
      <c r="L69" s="210">
        <f t="shared" si="7"/>
        <v>1.0333333333333334</v>
      </c>
    </row>
    <row r="70" spans="1:12" s="15" customFormat="1" ht="15.75" thickBot="1">
      <c r="A70" s="84" t="s">
        <v>126</v>
      </c>
      <c r="B70" s="85" t="s">
        <v>62</v>
      </c>
      <c r="C70" s="76"/>
      <c r="D70" s="76"/>
      <c r="E70" s="77">
        <f aca="true" t="shared" si="9" ref="E70:K70">SUM(E71+E81+E85+E103+E108)</f>
        <v>3025783</v>
      </c>
      <c r="F70" s="77">
        <f t="shared" si="9"/>
        <v>2882171</v>
      </c>
      <c r="G70" s="77">
        <f t="shared" si="9"/>
        <v>2787171</v>
      </c>
      <c r="H70" s="77">
        <f t="shared" si="9"/>
        <v>1946759</v>
      </c>
      <c r="I70" s="77">
        <f t="shared" si="9"/>
        <v>0</v>
      </c>
      <c r="J70" s="77">
        <f t="shared" si="9"/>
        <v>0</v>
      </c>
      <c r="K70" s="77">
        <f t="shared" si="9"/>
        <v>95000</v>
      </c>
      <c r="L70" s="190">
        <f t="shared" si="7"/>
        <v>0.9525372440786402</v>
      </c>
    </row>
    <row r="71" spans="1:12" s="13" customFormat="1" ht="12.75">
      <c r="A71" s="81" t="s">
        <v>63</v>
      </c>
      <c r="B71" s="29"/>
      <c r="C71" s="29" t="s">
        <v>64</v>
      </c>
      <c r="D71" s="29"/>
      <c r="E71" s="60">
        <f>SUM(E72:E80)</f>
        <v>275684</v>
      </c>
      <c r="F71" s="60">
        <f aca="true" t="shared" si="10" ref="F71:K71">SUM(F72:F80)</f>
        <v>297400</v>
      </c>
      <c r="G71" s="60">
        <f t="shared" si="10"/>
        <v>282400</v>
      </c>
      <c r="H71" s="60">
        <f t="shared" si="10"/>
        <v>267200</v>
      </c>
      <c r="I71" s="60">
        <f t="shared" si="10"/>
        <v>0</v>
      </c>
      <c r="J71" s="60">
        <f t="shared" si="10"/>
        <v>0</v>
      </c>
      <c r="K71" s="60">
        <f t="shared" si="10"/>
        <v>15000</v>
      </c>
      <c r="L71" s="197">
        <f t="shared" si="7"/>
        <v>1.0787713469044269</v>
      </c>
    </row>
    <row r="72" spans="1:12" ht="12.75">
      <c r="A72" s="55" t="s">
        <v>21</v>
      </c>
      <c r="B72" s="56"/>
      <c r="C72" s="56"/>
      <c r="D72" s="56" t="s">
        <v>153</v>
      </c>
      <c r="E72" s="57">
        <v>208793</v>
      </c>
      <c r="F72" s="57">
        <v>210000</v>
      </c>
      <c r="G72" s="57">
        <v>210000</v>
      </c>
      <c r="H72" s="57">
        <v>210000</v>
      </c>
      <c r="I72" s="57"/>
      <c r="J72" s="57"/>
      <c r="K72" s="57"/>
      <c r="L72" s="211">
        <f t="shared" si="7"/>
        <v>1.005780845143276</v>
      </c>
    </row>
    <row r="73" spans="1:12" ht="12.75">
      <c r="A73" s="45" t="s">
        <v>22</v>
      </c>
      <c r="B73" s="30"/>
      <c r="C73" s="30"/>
      <c r="D73" s="30" t="s">
        <v>154</v>
      </c>
      <c r="E73" s="18">
        <v>14464</v>
      </c>
      <c r="F73" s="18">
        <v>15000</v>
      </c>
      <c r="G73" s="57">
        <v>15000</v>
      </c>
      <c r="H73" s="18">
        <v>15000</v>
      </c>
      <c r="I73" s="18"/>
      <c r="J73" s="18"/>
      <c r="K73" s="18"/>
      <c r="L73" s="195">
        <f t="shared" si="7"/>
        <v>1.0370575221238938</v>
      </c>
    </row>
    <row r="74" spans="1:12" ht="12.75">
      <c r="A74" s="17" t="s">
        <v>18</v>
      </c>
      <c r="B74" s="30"/>
      <c r="C74" s="30"/>
      <c r="D74" s="30" t="s">
        <v>155</v>
      </c>
      <c r="E74" s="18">
        <v>33109</v>
      </c>
      <c r="F74" s="18">
        <v>37000</v>
      </c>
      <c r="G74" s="57">
        <v>37000</v>
      </c>
      <c r="H74" s="18">
        <v>37000</v>
      </c>
      <c r="I74" s="18"/>
      <c r="J74" s="18"/>
      <c r="K74" s="18"/>
      <c r="L74" s="195">
        <f aca="true" t="shared" si="11" ref="L74:L79">F74/E74</f>
        <v>1.1175209157630857</v>
      </c>
    </row>
    <row r="75" spans="1:12" ht="12.75">
      <c r="A75" s="17" t="s">
        <v>19</v>
      </c>
      <c r="B75" s="30"/>
      <c r="C75" s="30"/>
      <c r="D75" s="30" t="s">
        <v>156</v>
      </c>
      <c r="E75" s="18">
        <v>4708</v>
      </c>
      <c r="F75" s="18">
        <v>5200</v>
      </c>
      <c r="G75" s="57">
        <v>5200</v>
      </c>
      <c r="H75" s="18">
        <v>5200</v>
      </c>
      <c r="I75" s="18"/>
      <c r="J75" s="18"/>
      <c r="K75" s="18"/>
      <c r="L75" s="195">
        <f t="shared" si="11"/>
        <v>1.1045029736618521</v>
      </c>
    </row>
    <row r="76" spans="1:12" ht="12.75">
      <c r="A76" s="17" t="s">
        <v>51</v>
      </c>
      <c r="B76" s="30"/>
      <c r="C76" s="30"/>
      <c r="D76" s="30" t="s">
        <v>148</v>
      </c>
      <c r="E76" s="18">
        <v>4757</v>
      </c>
      <c r="F76" s="18">
        <v>3500</v>
      </c>
      <c r="G76" s="57">
        <v>3500</v>
      </c>
      <c r="H76" s="18"/>
      <c r="I76" s="18"/>
      <c r="J76" s="18"/>
      <c r="K76" s="18"/>
      <c r="L76" s="195">
        <f t="shared" si="11"/>
        <v>0.7357578305654825</v>
      </c>
    </row>
    <row r="77" spans="1:12" ht="12.75">
      <c r="A77" s="17" t="s">
        <v>55</v>
      </c>
      <c r="B77" s="30"/>
      <c r="C77" s="30"/>
      <c r="D77" s="30" t="s">
        <v>149</v>
      </c>
      <c r="E77" s="18">
        <v>4551</v>
      </c>
      <c r="F77" s="18">
        <v>6000</v>
      </c>
      <c r="G77" s="57">
        <v>6000</v>
      </c>
      <c r="H77" s="18"/>
      <c r="I77" s="18"/>
      <c r="J77" s="18"/>
      <c r="K77" s="18"/>
      <c r="L77" s="195">
        <f t="shared" si="11"/>
        <v>1.3183915622940012</v>
      </c>
    </row>
    <row r="78" spans="1:12" ht="12.75">
      <c r="A78" s="17" t="s">
        <v>24</v>
      </c>
      <c r="B78" s="30"/>
      <c r="C78" s="30"/>
      <c r="D78" s="30" t="s">
        <v>157</v>
      </c>
      <c r="E78" s="18">
        <v>2260</v>
      </c>
      <c r="F78" s="18">
        <v>2200</v>
      </c>
      <c r="G78" s="57">
        <v>2200</v>
      </c>
      <c r="H78" s="18"/>
      <c r="I78" s="18"/>
      <c r="J78" s="18"/>
      <c r="K78" s="18"/>
      <c r="L78" s="195">
        <f t="shared" si="11"/>
        <v>0.9734513274336283</v>
      </c>
    </row>
    <row r="79" spans="1:12" ht="12.75">
      <c r="A79" s="21" t="s">
        <v>26</v>
      </c>
      <c r="B79" s="35"/>
      <c r="C79" s="35"/>
      <c r="D79" s="35" t="s">
        <v>158</v>
      </c>
      <c r="E79" s="22">
        <v>3042</v>
      </c>
      <c r="F79" s="22">
        <v>3500</v>
      </c>
      <c r="G79" s="57">
        <v>3500</v>
      </c>
      <c r="H79" s="22"/>
      <c r="I79" s="22"/>
      <c r="J79" s="22"/>
      <c r="K79" s="22"/>
      <c r="L79" s="195">
        <f t="shared" si="11"/>
        <v>1.1505588428665352</v>
      </c>
    </row>
    <row r="80" spans="1:12" ht="12.75">
      <c r="A80" s="17" t="s">
        <v>72</v>
      </c>
      <c r="B80" s="30"/>
      <c r="C80" s="30"/>
      <c r="D80" s="30" t="s">
        <v>162</v>
      </c>
      <c r="E80" s="164"/>
      <c r="F80" s="18">
        <v>15000</v>
      </c>
      <c r="G80" s="18"/>
      <c r="H80" s="18"/>
      <c r="I80" s="18"/>
      <c r="J80" s="18"/>
      <c r="K80" s="18">
        <f>SUM(F80)</f>
        <v>15000</v>
      </c>
      <c r="L80" s="195"/>
    </row>
    <row r="81" spans="1:12" s="13" customFormat="1" ht="12.75">
      <c r="A81" s="16" t="s">
        <v>66</v>
      </c>
      <c r="B81" s="34"/>
      <c r="C81" s="34" t="s">
        <v>67</v>
      </c>
      <c r="D81" s="34"/>
      <c r="E81" s="63">
        <f>SUM(E82:E84)</f>
        <v>133474</v>
      </c>
      <c r="F81" s="63">
        <f>SUM(F82:F84)</f>
        <v>141000</v>
      </c>
      <c r="G81" s="63">
        <f>SUM(G82:G84)</f>
        <v>141000</v>
      </c>
      <c r="H81" s="63"/>
      <c r="I81" s="63"/>
      <c r="J81" s="63"/>
      <c r="K81" s="63"/>
      <c r="L81" s="200">
        <f aca="true" t="shared" si="12" ref="L81:L95">F81/E81</f>
        <v>1.0563855132834858</v>
      </c>
    </row>
    <row r="82" spans="1:12" s="13" customFormat="1" ht="12.75">
      <c r="A82" s="102" t="s">
        <v>81</v>
      </c>
      <c r="B82" s="103"/>
      <c r="C82" s="103"/>
      <c r="D82" s="103" t="s">
        <v>150</v>
      </c>
      <c r="E82" s="104">
        <v>116897</v>
      </c>
      <c r="F82" s="104">
        <v>120000</v>
      </c>
      <c r="G82" s="156">
        <v>120000</v>
      </c>
      <c r="H82" s="104"/>
      <c r="I82" s="104"/>
      <c r="J82" s="104"/>
      <c r="K82" s="104"/>
      <c r="L82" s="192">
        <f t="shared" si="12"/>
        <v>1.0265447359641393</v>
      </c>
    </row>
    <row r="83" spans="1:12" s="13" customFormat="1" ht="12.75">
      <c r="A83" s="45" t="s">
        <v>51</v>
      </c>
      <c r="B83" s="47"/>
      <c r="C83" s="47"/>
      <c r="D83" s="47" t="s">
        <v>148</v>
      </c>
      <c r="E83" s="48">
        <v>3077</v>
      </c>
      <c r="F83" s="48">
        <v>5000</v>
      </c>
      <c r="G83" s="48">
        <v>5000</v>
      </c>
      <c r="H83" s="48"/>
      <c r="I83" s="48"/>
      <c r="J83" s="48"/>
      <c r="K83" s="48"/>
      <c r="L83" s="202">
        <f t="shared" si="12"/>
        <v>1.6249593760155996</v>
      </c>
    </row>
    <row r="84" spans="1:12" ht="12.75">
      <c r="A84" s="105" t="s">
        <v>55</v>
      </c>
      <c r="B84" s="106"/>
      <c r="C84" s="106"/>
      <c r="D84" s="106" t="s">
        <v>149</v>
      </c>
      <c r="E84" s="107">
        <v>13500</v>
      </c>
      <c r="F84" s="107">
        <v>16000</v>
      </c>
      <c r="G84" s="28">
        <v>16000</v>
      </c>
      <c r="H84" s="107"/>
      <c r="I84" s="107"/>
      <c r="J84" s="107"/>
      <c r="K84" s="107"/>
      <c r="L84" s="202">
        <f t="shared" si="12"/>
        <v>1.1851851851851851</v>
      </c>
    </row>
    <row r="85" spans="1:12" s="13" customFormat="1" ht="12.75">
      <c r="A85" s="116" t="s">
        <v>35</v>
      </c>
      <c r="B85" s="117"/>
      <c r="C85" s="117" t="s">
        <v>68</v>
      </c>
      <c r="D85" s="117"/>
      <c r="E85" s="118">
        <f>SUM(E86+E90+E91+E92+E93+E94+E95+E96+E97+E98+E99+E100+E101+E102)</f>
        <v>2226117</v>
      </c>
      <c r="F85" s="118">
        <f aca="true" t="shared" si="13" ref="F85:K85">SUM(F86+F90+F91+F92+F93+F94+F95+F96+F97+F98+F99+F100+F101+F102)</f>
        <v>2298485</v>
      </c>
      <c r="G85" s="118">
        <f t="shared" si="13"/>
        <v>2228485</v>
      </c>
      <c r="H85" s="118">
        <f t="shared" si="13"/>
        <v>1646350</v>
      </c>
      <c r="I85" s="118">
        <f t="shared" si="13"/>
        <v>0</v>
      </c>
      <c r="J85" s="118">
        <f t="shared" si="13"/>
        <v>0</v>
      </c>
      <c r="K85" s="118">
        <f t="shared" si="13"/>
        <v>70000</v>
      </c>
      <c r="L85" s="222">
        <f t="shared" si="12"/>
        <v>1.032508623760566</v>
      </c>
    </row>
    <row r="86" spans="1:12" s="13" customFormat="1" ht="13.5" thickBot="1">
      <c r="A86" s="113" t="s">
        <v>21</v>
      </c>
      <c r="B86" s="114"/>
      <c r="C86" s="114"/>
      <c r="D86" s="114" t="s">
        <v>153</v>
      </c>
      <c r="E86" s="115">
        <v>1217048</v>
      </c>
      <c r="F86" s="115">
        <v>1300000</v>
      </c>
      <c r="G86" s="115">
        <v>1300000</v>
      </c>
      <c r="H86" s="115">
        <v>1300000</v>
      </c>
      <c r="I86" s="115"/>
      <c r="J86" s="115"/>
      <c r="K86" s="115"/>
      <c r="L86" s="224">
        <f>F86/E86</f>
        <v>1.0681583635156542</v>
      </c>
    </row>
    <row r="87" spans="1:12" s="13" customFormat="1" ht="12.75">
      <c r="A87" s="301"/>
      <c r="B87" s="302"/>
      <c r="C87" s="302"/>
      <c r="D87" s="302"/>
      <c r="E87" s="303"/>
      <c r="F87" s="303"/>
      <c r="G87" s="303"/>
      <c r="H87" s="303"/>
      <c r="I87" s="303"/>
      <c r="J87" s="303"/>
      <c r="K87" s="303"/>
      <c r="L87" s="304"/>
    </row>
    <row r="88" spans="1:12" s="13" customFormat="1" ht="13.5" thickBot="1">
      <c r="A88" s="292"/>
      <c r="B88" s="293"/>
      <c r="C88" s="293"/>
      <c r="D88" s="293"/>
      <c r="E88" s="294"/>
      <c r="F88" s="294"/>
      <c r="G88" s="294"/>
      <c r="H88" s="294"/>
      <c r="I88" s="294"/>
      <c r="J88" s="294"/>
      <c r="K88" s="294"/>
      <c r="L88" s="295"/>
    </row>
    <row r="89" spans="1:12" s="13" customFormat="1" ht="15.75" thickBot="1">
      <c r="A89" s="73">
        <v>1</v>
      </c>
      <c r="B89" s="79">
        <v>2</v>
      </c>
      <c r="C89" s="79">
        <v>3</v>
      </c>
      <c r="D89" s="79">
        <v>4</v>
      </c>
      <c r="E89" s="74">
        <v>5</v>
      </c>
      <c r="F89" s="74">
        <v>6</v>
      </c>
      <c r="G89" s="74">
        <v>7</v>
      </c>
      <c r="H89" s="74">
        <v>8</v>
      </c>
      <c r="I89" s="74">
        <v>9</v>
      </c>
      <c r="J89" s="74">
        <v>10</v>
      </c>
      <c r="K89" s="74">
        <v>11</v>
      </c>
      <c r="L89" s="80">
        <v>12</v>
      </c>
    </row>
    <row r="90" spans="1:12" s="13" customFormat="1" ht="12.75">
      <c r="A90" s="45" t="s">
        <v>22</v>
      </c>
      <c r="B90" s="47"/>
      <c r="C90" s="47"/>
      <c r="D90" s="47" t="s">
        <v>154</v>
      </c>
      <c r="E90" s="48">
        <v>87342</v>
      </c>
      <c r="F90" s="48">
        <v>90500</v>
      </c>
      <c r="G90" s="48">
        <v>90500</v>
      </c>
      <c r="H90" s="48">
        <v>90500</v>
      </c>
      <c r="I90" s="48"/>
      <c r="J90" s="48"/>
      <c r="K90" s="48"/>
      <c r="L90" s="202">
        <f t="shared" si="12"/>
        <v>1.0361567172723318</v>
      </c>
    </row>
    <row r="91" spans="1:12" s="13" customFormat="1" ht="12.75">
      <c r="A91" s="45" t="s">
        <v>18</v>
      </c>
      <c r="B91" s="47"/>
      <c r="C91" s="47"/>
      <c r="D91" s="47" t="s">
        <v>155</v>
      </c>
      <c r="E91" s="48">
        <v>185825</v>
      </c>
      <c r="F91" s="48">
        <v>224000</v>
      </c>
      <c r="G91" s="48">
        <v>224000</v>
      </c>
      <c r="H91" s="48">
        <v>224000</v>
      </c>
      <c r="I91" s="48"/>
      <c r="J91" s="48"/>
      <c r="K91" s="48"/>
      <c r="L91" s="202">
        <f t="shared" si="12"/>
        <v>1.2054352213103727</v>
      </c>
    </row>
    <row r="92" spans="1:12" s="13" customFormat="1" ht="12.75">
      <c r="A92" s="89" t="s">
        <v>19</v>
      </c>
      <c r="B92" s="90"/>
      <c r="C92" s="90"/>
      <c r="D92" s="90" t="s">
        <v>156</v>
      </c>
      <c r="E92" s="91">
        <v>27989</v>
      </c>
      <c r="F92" s="91">
        <v>31850</v>
      </c>
      <c r="G92" s="91">
        <v>31850</v>
      </c>
      <c r="H92" s="91">
        <v>31850</v>
      </c>
      <c r="I92" s="91"/>
      <c r="J92" s="91"/>
      <c r="K92" s="91"/>
      <c r="L92" s="203">
        <f t="shared" si="12"/>
        <v>1.137947050627032</v>
      </c>
    </row>
    <row r="93" spans="1:12" s="13" customFormat="1" ht="12.75">
      <c r="A93" s="89" t="s">
        <v>51</v>
      </c>
      <c r="B93" s="90"/>
      <c r="C93" s="90"/>
      <c r="D93" s="90" t="s">
        <v>148</v>
      </c>
      <c r="E93" s="91">
        <v>155920</v>
      </c>
      <c r="F93" s="91">
        <v>140000</v>
      </c>
      <c r="G93" s="28">
        <v>140000</v>
      </c>
      <c r="H93" s="91"/>
      <c r="I93" s="91"/>
      <c r="J93" s="91"/>
      <c r="K93" s="91"/>
      <c r="L93" s="201">
        <f t="shared" si="12"/>
        <v>0.8978963571062083</v>
      </c>
    </row>
    <row r="94" spans="1:12" s="13" customFormat="1" ht="12.75">
      <c r="A94" s="45" t="s">
        <v>65</v>
      </c>
      <c r="B94" s="47"/>
      <c r="C94" s="47"/>
      <c r="D94" s="47" t="s">
        <v>159</v>
      </c>
      <c r="E94" s="48">
        <v>28596</v>
      </c>
      <c r="F94" s="48">
        <v>30000</v>
      </c>
      <c r="G94" s="28">
        <v>30000</v>
      </c>
      <c r="H94" s="48"/>
      <c r="I94" s="48"/>
      <c r="J94" s="48"/>
      <c r="K94" s="48"/>
      <c r="L94" s="201">
        <f t="shared" si="12"/>
        <v>1.0490977759127151</v>
      </c>
    </row>
    <row r="95" spans="1:12" s="13" customFormat="1" ht="12.75">
      <c r="A95" s="89" t="s">
        <v>48</v>
      </c>
      <c r="B95" s="90"/>
      <c r="C95" s="90"/>
      <c r="D95" s="90" t="s">
        <v>145</v>
      </c>
      <c r="E95" s="91">
        <v>55293</v>
      </c>
      <c r="F95" s="91">
        <v>25000</v>
      </c>
      <c r="G95" s="91">
        <v>25000</v>
      </c>
      <c r="H95" s="91"/>
      <c r="I95" s="91"/>
      <c r="J95" s="91"/>
      <c r="K95" s="91"/>
      <c r="L95" s="236">
        <f t="shared" si="12"/>
        <v>0.45213679850975713</v>
      </c>
    </row>
    <row r="96" spans="1:12" s="13" customFormat="1" ht="12.75">
      <c r="A96" s="89" t="s">
        <v>55</v>
      </c>
      <c r="B96" s="90"/>
      <c r="C96" s="90"/>
      <c r="D96" s="90" t="s">
        <v>149</v>
      </c>
      <c r="E96" s="91">
        <v>307742</v>
      </c>
      <c r="F96" s="91">
        <v>300000</v>
      </c>
      <c r="G96" s="91">
        <v>300000</v>
      </c>
      <c r="H96" s="91"/>
      <c r="I96" s="91"/>
      <c r="J96" s="91"/>
      <c r="K96" s="91"/>
      <c r="L96" s="203">
        <f aca="true" t="shared" si="14" ref="L96:L109">F96/E96</f>
        <v>0.9748425629260874</v>
      </c>
    </row>
    <row r="97" spans="1:12" s="13" customFormat="1" ht="12.75">
      <c r="A97" s="45" t="s">
        <v>24</v>
      </c>
      <c r="B97" s="47"/>
      <c r="C97" s="47"/>
      <c r="D97" s="47" t="s">
        <v>157</v>
      </c>
      <c r="E97" s="48">
        <v>50652</v>
      </c>
      <c r="F97" s="48">
        <v>45000</v>
      </c>
      <c r="G97" s="48">
        <v>45000</v>
      </c>
      <c r="H97" s="48"/>
      <c r="I97" s="48"/>
      <c r="J97" s="48"/>
      <c r="K97" s="48"/>
      <c r="L97" s="202">
        <f t="shared" si="14"/>
        <v>0.8884150675195451</v>
      </c>
    </row>
    <row r="98" spans="1:12" s="13" customFormat="1" ht="12.75">
      <c r="A98" s="45" t="s">
        <v>70</v>
      </c>
      <c r="B98" s="47"/>
      <c r="C98" s="47"/>
      <c r="D98" s="47" t="s">
        <v>160</v>
      </c>
      <c r="E98" s="168">
        <v>1228</v>
      </c>
      <c r="F98" s="48">
        <v>1500</v>
      </c>
      <c r="G98" s="91">
        <v>1500</v>
      </c>
      <c r="H98" s="48"/>
      <c r="I98" s="48"/>
      <c r="J98" s="48"/>
      <c r="K98" s="48"/>
      <c r="L98" s="202">
        <f t="shared" si="14"/>
        <v>1.221498371335505</v>
      </c>
    </row>
    <row r="99" spans="1:12" s="13" customFormat="1" ht="12.75">
      <c r="A99" s="26" t="s">
        <v>71</v>
      </c>
      <c r="B99" s="32"/>
      <c r="C99" s="32"/>
      <c r="D99" s="32" t="s">
        <v>161</v>
      </c>
      <c r="E99" s="28">
        <v>12133</v>
      </c>
      <c r="F99" s="28">
        <v>12000</v>
      </c>
      <c r="G99" s="91">
        <v>12000</v>
      </c>
      <c r="H99" s="28"/>
      <c r="I99" s="28"/>
      <c r="J99" s="28"/>
      <c r="K99" s="28"/>
      <c r="L99" s="202">
        <f t="shared" si="14"/>
        <v>0.9890381603890217</v>
      </c>
    </row>
    <row r="100" spans="1:12" ht="12.75">
      <c r="A100" s="45" t="s">
        <v>26</v>
      </c>
      <c r="B100" s="47"/>
      <c r="C100" s="47"/>
      <c r="D100" s="93" t="s">
        <v>158</v>
      </c>
      <c r="E100" s="48">
        <v>22379</v>
      </c>
      <c r="F100" s="48">
        <v>28635</v>
      </c>
      <c r="G100" s="91">
        <v>28635</v>
      </c>
      <c r="H100" s="48"/>
      <c r="I100" s="48"/>
      <c r="J100" s="48"/>
      <c r="K100" s="48"/>
      <c r="L100" s="202">
        <f t="shared" si="14"/>
        <v>1.2795477903391572</v>
      </c>
    </row>
    <row r="101" spans="1:12" ht="12.75">
      <c r="A101" s="46" t="s">
        <v>49</v>
      </c>
      <c r="B101" s="49"/>
      <c r="C101" s="49"/>
      <c r="D101" s="180" t="s">
        <v>146</v>
      </c>
      <c r="E101" s="50">
        <v>5760</v>
      </c>
      <c r="F101" s="50"/>
      <c r="G101" s="48"/>
      <c r="H101" s="50"/>
      <c r="I101" s="50"/>
      <c r="J101" s="50"/>
      <c r="K101" s="50"/>
      <c r="L101" s="203">
        <f t="shared" si="14"/>
        <v>0</v>
      </c>
    </row>
    <row r="102" spans="1:12" ht="12.75">
      <c r="A102" s="19" t="s">
        <v>72</v>
      </c>
      <c r="B102" s="33"/>
      <c r="C102" s="33"/>
      <c r="D102" s="228" t="s">
        <v>162</v>
      </c>
      <c r="E102" s="20">
        <v>68210</v>
      </c>
      <c r="F102" s="20">
        <v>70000</v>
      </c>
      <c r="G102" s="20"/>
      <c r="H102" s="20"/>
      <c r="I102" s="20"/>
      <c r="J102" s="20"/>
      <c r="K102" s="20">
        <f>SUM(F102)</f>
        <v>70000</v>
      </c>
      <c r="L102" s="216">
        <f t="shared" si="14"/>
        <v>1.0262424864389386</v>
      </c>
    </row>
    <row r="103" spans="1:12" s="13" customFormat="1" ht="12.75">
      <c r="A103" s="16" t="s">
        <v>269</v>
      </c>
      <c r="B103" s="34"/>
      <c r="C103" s="34" t="s">
        <v>266</v>
      </c>
      <c r="D103" s="92"/>
      <c r="E103" s="63">
        <f>SUM(E104:E107)</f>
        <v>87419</v>
      </c>
      <c r="F103" s="63">
        <f aca="true" t="shared" si="15" ref="F103:K103">SUM(F104:F107)</f>
        <v>0</v>
      </c>
      <c r="G103" s="63">
        <f t="shared" si="15"/>
        <v>0</v>
      </c>
      <c r="H103" s="63">
        <f t="shared" si="15"/>
        <v>0</v>
      </c>
      <c r="I103" s="63">
        <f t="shared" si="15"/>
        <v>0</v>
      </c>
      <c r="J103" s="63">
        <f t="shared" si="15"/>
        <v>0</v>
      </c>
      <c r="K103" s="63">
        <f t="shared" si="15"/>
        <v>0</v>
      </c>
      <c r="L103" s="200">
        <v>0</v>
      </c>
    </row>
    <row r="104" spans="1:12" ht="12.75">
      <c r="A104" s="86" t="s">
        <v>236</v>
      </c>
      <c r="B104" s="87"/>
      <c r="C104" s="87"/>
      <c r="D104" s="108" t="s">
        <v>147</v>
      </c>
      <c r="E104" s="88">
        <v>65021</v>
      </c>
      <c r="F104" s="88"/>
      <c r="G104" s="88"/>
      <c r="H104" s="88"/>
      <c r="I104" s="88"/>
      <c r="J104" s="88"/>
      <c r="K104" s="88"/>
      <c r="L104" s="192">
        <v>0</v>
      </c>
    </row>
    <row r="105" spans="1:12" ht="12.75">
      <c r="A105" s="17" t="s">
        <v>51</v>
      </c>
      <c r="B105" s="30"/>
      <c r="C105" s="30"/>
      <c r="D105" s="94" t="s">
        <v>148</v>
      </c>
      <c r="E105" s="18">
        <v>3439</v>
      </c>
      <c r="F105" s="18"/>
      <c r="G105" s="18"/>
      <c r="H105" s="18"/>
      <c r="I105" s="18"/>
      <c r="J105" s="18"/>
      <c r="K105" s="18"/>
      <c r="L105" s="202">
        <v>0</v>
      </c>
    </row>
    <row r="106" spans="1:12" ht="12.75">
      <c r="A106" s="17" t="s">
        <v>55</v>
      </c>
      <c r="B106" s="30"/>
      <c r="C106" s="30"/>
      <c r="D106" s="94" t="s">
        <v>149</v>
      </c>
      <c r="E106" s="18">
        <v>18871</v>
      </c>
      <c r="F106" s="18"/>
      <c r="G106" s="18"/>
      <c r="H106" s="18"/>
      <c r="I106" s="18"/>
      <c r="J106" s="18"/>
      <c r="K106" s="18"/>
      <c r="L106" s="202">
        <v>0</v>
      </c>
    </row>
    <row r="107" spans="1:12" ht="12.75">
      <c r="A107" s="19" t="s">
        <v>25</v>
      </c>
      <c r="B107" s="33"/>
      <c r="C107" s="33"/>
      <c r="D107" s="228" t="s">
        <v>161</v>
      </c>
      <c r="E107" s="20">
        <v>88</v>
      </c>
      <c r="F107" s="20"/>
      <c r="G107" s="20"/>
      <c r="H107" s="20"/>
      <c r="I107" s="20"/>
      <c r="J107" s="20"/>
      <c r="K107" s="20"/>
      <c r="L107" s="216">
        <v>0</v>
      </c>
    </row>
    <row r="108" spans="1:12" ht="12.75">
      <c r="A108" s="16" t="s">
        <v>30</v>
      </c>
      <c r="B108" s="34"/>
      <c r="C108" s="34" t="s">
        <v>73</v>
      </c>
      <c r="D108" s="92"/>
      <c r="E108" s="63">
        <f>SUM(E109:E121)</f>
        <v>303089</v>
      </c>
      <c r="F108" s="63">
        <f>SUM(F109:F121)</f>
        <v>145286</v>
      </c>
      <c r="G108" s="63">
        <f>SUM(G109:G121)</f>
        <v>135286</v>
      </c>
      <c r="H108" s="63">
        <f>SUM(H109:H121)</f>
        <v>33209</v>
      </c>
      <c r="I108" s="63"/>
      <c r="J108" s="63"/>
      <c r="K108" s="63">
        <f>SUM(K109:K121)</f>
        <v>10000</v>
      </c>
      <c r="L108" s="200">
        <f t="shared" si="14"/>
        <v>0.47935094972103903</v>
      </c>
    </row>
    <row r="109" spans="1:12" ht="12.75">
      <c r="A109" s="45" t="s">
        <v>216</v>
      </c>
      <c r="B109" s="47"/>
      <c r="C109" s="47"/>
      <c r="D109" s="47" t="s">
        <v>217</v>
      </c>
      <c r="E109" s="48">
        <v>7228</v>
      </c>
      <c r="F109" s="48">
        <v>13500</v>
      </c>
      <c r="G109" s="28">
        <v>13500</v>
      </c>
      <c r="H109" s="48"/>
      <c r="I109" s="48"/>
      <c r="J109" s="48"/>
      <c r="K109" s="48"/>
      <c r="L109" s="202">
        <f t="shared" si="14"/>
        <v>1.8677365799667958</v>
      </c>
    </row>
    <row r="110" spans="1:12" ht="12.75">
      <c r="A110" s="17" t="s">
        <v>21</v>
      </c>
      <c r="B110" s="30"/>
      <c r="C110" s="30"/>
      <c r="D110" s="30" t="s">
        <v>153</v>
      </c>
      <c r="E110" s="18">
        <v>41067</v>
      </c>
      <c r="F110" s="18">
        <v>24336</v>
      </c>
      <c r="G110" s="28">
        <v>24336</v>
      </c>
      <c r="H110" s="18">
        <v>24336</v>
      </c>
      <c r="I110" s="18"/>
      <c r="J110" s="18"/>
      <c r="K110" s="18"/>
      <c r="L110" s="202">
        <f aca="true" t="shared" si="16" ref="L110:L116">F110/E110</f>
        <v>0.5925925925925926</v>
      </c>
    </row>
    <row r="111" spans="1:12" ht="12.75">
      <c r="A111" s="17" t="s">
        <v>250</v>
      </c>
      <c r="B111" s="30"/>
      <c r="C111" s="30"/>
      <c r="D111" s="30" t="s">
        <v>154</v>
      </c>
      <c r="E111" s="18"/>
      <c r="F111" s="18">
        <v>4140</v>
      </c>
      <c r="G111" s="28">
        <v>4140</v>
      </c>
      <c r="H111" s="18">
        <v>4140</v>
      </c>
      <c r="I111" s="18"/>
      <c r="J111" s="18"/>
      <c r="K111" s="18"/>
      <c r="L111" s="202"/>
    </row>
    <row r="112" spans="1:12" ht="12.75">
      <c r="A112" s="17" t="s">
        <v>18</v>
      </c>
      <c r="B112" s="30"/>
      <c r="C112" s="30"/>
      <c r="D112" s="30" t="s">
        <v>155</v>
      </c>
      <c r="E112" s="18">
        <v>6982</v>
      </c>
      <c r="F112" s="18">
        <v>4153</v>
      </c>
      <c r="G112" s="28">
        <v>4153</v>
      </c>
      <c r="H112" s="18">
        <v>4153</v>
      </c>
      <c r="I112" s="18"/>
      <c r="J112" s="18"/>
      <c r="K112" s="18"/>
      <c r="L112" s="202">
        <f t="shared" si="16"/>
        <v>0.5948152391864795</v>
      </c>
    </row>
    <row r="113" spans="1:12" ht="12.75">
      <c r="A113" s="17" t="s">
        <v>19</v>
      </c>
      <c r="B113" s="30"/>
      <c r="C113" s="30"/>
      <c r="D113" s="30" t="s">
        <v>156</v>
      </c>
      <c r="E113" s="18">
        <v>990</v>
      </c>
      <c r="F113" s="18">
        <v>580</v>
      </c>
      <c r="G113" s="28">
        <v>580</v>
      </c>
      <c r="H113" s="18">
        <v>580</v>
      </c>
      <c r="I113" s="18"/>
      <c r="J113" s="18"/>
      <c r="K113" s="18"/>
      <c r="L113" s="202">
        <f t="shared" si="16"/>
        <v>0.5858585858585859</v>
      </c>
    </row>
    <row r="114" spans="1:12" ht="12.75">
      <c r="A114" s="17" t="s">
        <v>51</v>
      </c>
      <c r="B114" s="30"/>
      <c r="C114" s="30"/>
      <c r="D114" s="30" t="s">
        <v>148</v>
      </c>
      <c r="E114" s="18">
        <v>14382</v>
      </c>
      <c r="F114" s="18">
        <v>7377</v>
      </c>
      <c r="G114" s="28">
        <v>7377</v>
      </c>
      <c r="H114" s="18"/>
      <c r="I114" s="18"/>
      <c r="J114" s="18"/>
      <c r="K114" s="18"/>
      <c r="L114" s="202">
        <f t="shared" si="16"/>
        <v>0.5129328327075511</v>
      </c>
    </row>
    <row r="115" spans="1:12" ht="12.75">
      <c r="A115" s="17" t="s">
        <v>65</v>
      </c>
      <c r="B115" s="30"/>
      <c r="C115" s="30"/>
      <c r="D115" s="30" t="s">
        <v>159</v>
      </c>
      <c r="E115" s="18">
        <v>4973</v>
      </c>
      <c r="F115" s="18">
        <v>3800</v>
      </c>
      <c r="G115" s="28">
        <v>3800</v>
      </c>
      <c r="H115" s="18"/>
      <c r="I115" s="18"/>
      <c r="J115" s="18"/>
      <c r="K115" s="18"/>
      <c r="L115" s="202">
        <f t="shared" si="16"/>
        <v>0.7641262819223809</v>
      </c>
    </row>
    <row r="116" spans="1:12" ht="12.75">
      <c r="A116" s="17" t="s">
        <v>48</v>
      </c>
      <c r="B116" s="30"/>
      <c r="C116" s="30"/>
      <c r="D116" s="30" t="s">
        <v>145</v>
      </c>
      <c r="E116" s="18">
        <v>467</v>
      </c>
      <c r="F116" s="18">
        <v>1000</v>
      </c>
      <c r="G116" s="28">
        <v>1000</v>
      </c>
      <c r="H116" s="18"/>
      <c r="I116" s="18"/>
      <c r="J116" s="18"/>
      <c r="K116" s="18"/>
      <c r="L116" s="202">
        <f t="shared" si="16"/>
        <v>2.1413276231263385</v>
      </c>
    </row>
    <row r="117" spans="1:12" ht="12.75">
      <c r="A117" s="17" t="s">
        <v>55</v>
      </c>
      <c r="B117" s="30"/>
      <c r="C117" s="30"/>
      <c r="D117" s="30" t="s">
        <v>149</v>
      </c>
      <c r="E117" s="18">
        <v>169140</v>
      </c>
      <c r="F117" s="18">
        <v>70000</v>
      </c>
      <c r="G117" s="28">
        <v>70000</v>
      </c>
      <c r="H117" s="18"/>
      <c r="I117" s="18"/>
      <c r="J117" s="18"/>
      <c r="K117" s="18"/>
      <c r="L117" s="202">
        <f aca="true" t="shared" si="17" ref="L117:L124">F117/E117</f>
        <v>0.4138583422017264</v>
      </c>
    </row>
    <row r="118" spans="1:12" ht="12.75">
      <c r="A118" s="17" t="s">
        <v>24</v>
      </c>
      <c r="B118" s="30"/>
      <c r="C118" s="30"/>
      <c r="D118" s="30" t="s">
        <v>157</v>
      </c>
      <c r="E118" s="18">
        <v>3515</v>
      </c>
      <c r="F118" s="18">
        <v>3500</v>
      </c>
      <c r="G118" s="28">
        <v>3500</v>
      </c>
      <c r="H118" s="18"/>
      <c r="I118" s="18"/>
      <c r="J118" s="18"/>
      <c r="K118" s="18"/>
      <c r="L118" s="202">
        <f t="shared" si="17"/>
        <v>0.9957325746799431</v>
      </c>
    </row>
    <row r="119" spans="1:12" ht="12.75">
      <c r="A119" s="17" t="s">
        <v>25</v>
      </c>
      <c r="B119" s="30"/>
      <c r="C119" s="30"/>
      <c r="D119" s="30" t="s">
        <v>161</v>
      </c>
      <c r="E119" s="18">
        <v>1292</v>
      </c>
      <c r="F119" s="18">
        <v>1500</v>
      </c>
      <c r="G119" s="28">
        <v>1500</v>
      </c>
      <c r="H119" s="18"/>
      <c r="I119" s="18"/>
      <c r="J119" s="18"/>
      <c r="K119" s="18"/>
      <c r="L119" s="202">
        <f t="shared" si="17"/>
        <v>1.1609907120743035</v>
      </c>
    </row>
    <row r="120" spans="1:12" ht="12.75">
      <c r="A120" s="17" t="s">
        <v>26</v>
      </c>
      <c r="B120" s="30"/>
      <c r="C120" s="30"/>
      <c r="D120" s="30" t="s">
        <v>158</v>
      </c>
      <c r="E120" s="18">
        <v>1352</v>
      </c>
      <c r="F120" s="18">
        <v>1400</v>
      </c>
      <c r="G120" s="28">
        <v>1400</v>
      </c>
      <c r="H120" s="18"/>
      <c r="I120" s="18"/>
      <c r="J120" s="18"/>
      <c r="K120" s="18"/>
      <c r="L120" s="202">
        <f t="shared" si="17"/>
        <v>1.0355029585798816</v>
      </c>
    </row>
    <row r="121" spans="1:12" s="15" customFormat="1" ht="15.75" thickBot="1">
      <c r="A121" s="19" t="s">
        <v>129</v>
      </c>
      <c r="B121" s="33"/>
      <c r="C121" s="33"/>
      <c r="D121" s="33" t="s">
        <v>162</v>
      </c>
      <c r="E121" s="20">
        <v>51701</v>
      </c>
      <c r="F121" s="20">
        <v>10000</v>
      </c>
      <c r="G121" s="20"/>
      <c r="H121" s="20"/>
      <c r="I121" s="20"/>
      <c r="J121" s="20"/>
      <c r="K121" s="20">
        <f>SUM(F121)</f>
        <v>10000</v>
      </c>
      <c r="L121" s="202">
        <f t="shared" si="17"/>
        <v>0.19341985648246648</v>
      </c>
    </row>
    <row r="122" spans="1:12" s="15" customFormat="1" ht="15.75" thickBot="1">
      <c r="A122" s="84" t="s">
        <v>219</v>
      </c>
      <c r="B122" s="85" t="s">
        <v>220</v>
      </c>
      <c r="C122" s="76"/>
      <c r="D122" s="76"/>
      <c r="E122" s="77">
        <f>SUM(E123+E125+E134)</f>
        <v>33505</v>
      </c>
      <c r="F122" s="77">
        <f>SUM(F123+F125+F134)</f>
        <v>1742</v>
      </c>
      <c r="G122" s="77">
        <f>SUM(G123+G125+G134)</f>
        <v>1742</v>
      </c>
      <c r="H122" s="77"/>
      <c r="I122" s="77"/>
      <c r="J122" s="77"/>
      <c r="K122" s="77"/>
      <c r="L122" s="190">
        <f t="shared" si="17"/>
        <v>0.05199223996418445</v>
      </c>
    </row>
    <row r="123" spans="1:12" s="13" customFormat="1" ht="12.75">
      <c r="A123" s="99" t="s">
        <v>75</v>
      </c>
      <c r="B123" s="100"/>
      <c r="C123" s="100" t="s">
        <v>76</v>
      </c>
      <c r="D123" s="100"/>
      <c r="E123" s="101">
        <f>SUM(E124)</f>
        <v>1619</v>
      </c>
      <c r="F123" s="101">
        <f aca="true" t="shared" si="18" ref="F123:K123">SUM(F124)</f>
        <v>1742</v>
      </c>
      <c r="G123" s="101">
        <f t="shared" si="18"/>
        <v>1742</v>
      </c>
      <c r="H123" s="101">
        <f t="shared" si="18"/>
        <v>0</v>
      </c>
      <c r="I123" s="101">
        <f t="shared" si="18"/>
        <v>0</v>
      </c>
      <c r="J123" s="101">
        <f t="shared" si="18"/>
        <v>0</v>
      </c>
      <c r="K123" s="101">
        <f t="shared" si="18"/>
        <v>0</v>
      </c>
      <c r="L123" s="194">
        <f t="shared" si="17"/>
        <v>1.0759728227300802</v>
      </c>
    </row>
    <row r="124" spans="1:12" ht="12.75">
      <c r="A124" s="51" t="s">
        <v>55</v>
      </c>
      <c r="B124" s="54"/>
      <c r="C124" s="54"/>
      <c r="D124" s="54" t="s">
        <v>149</v>
      </c>
      <c r="E124" s="52">
        <v>1619</v>
      </c>
      <c r="F124" s="52">
        <v>1742</v>
      </c>
      <c r="G124" s="52">
        <v>1742</v>
      </c>
      <c r="H124" s="52"/>
      <c r="I124" s="52"/>
      <c r="J124" s="52"/>
      <c r="K124" s="52"/>
      <c r="L124" s="213">
        <f t="shared" si="17"/>
        <v>1.0759728227300802</v>
      </c>
    </row>
    <row r="125" spans="1:12" s="13" customFormat="1" ht="12.75">
      <c r="A125" s="16" t="s">
        <v>189</v>
      </c>
      <c r="B125" s="34"/>
      <c r="C125" s="34" t="s">
        <v>190</v>
      </c>
      <c r="D125" s="92"/>
      <c r="E125" s="63">
        <f>SUM(E126:E129)</f>
        <v>2784</v>
      </c>
      <c r="F125" s="63">
        <f aca="true" t="shared" si="19" ref="F125:K125">SUM(F126:F129)</f>
        <v>0</v>
      </c>
      <c r="G125" s="63">
        <f t="shared" si="19"/>
        <v>0</v>
      </c>
      <c r="H125" s="63">
        <f t="shared" si="19"/>
        <v>0</v>
      </c>
      <c r="I125" s="63">
        <f t="shared" si="19"/>
        <v>0</v>
      </c>
      <c r="J125" s="63">
        <f t="shared" si="19"/>
        <v>0</v>
      </c>
      <c r="K125" s="63">
        <f t="shared" si="19"/>
        <v>0</v>
      </c>
      <c r="L125" s="200">
        <v>0</v>
      </c>
    </row>
    <row r="126" spans="1:12" s="13" customFormat="1" ht="12.75">
      <c r="A126" s="86" t="s">
        <v>81</v>
      </c>
      <c r="B126" s="87"/>
      <c r="C126" s="87"/>
      <c r="D126" s="108" t="s">
        <v>150</v>
      </c>
      <c r="E126" s="88">
        <v>1426</v>
      </c>
      <c r="F126" s="88"/>
      <c r="G126" s="88"/>
      <c r="H126" s="88"/>
      <c r="I126" s="88"/>
      <c r="J126" s="88"/>
      <c r="K126" s="88"/>
      <c r="L126" s="214">
        <v>0</v>
      </c>
    </row>
    <row r="127" spans="1:12" s="13" customFormat="1" ht="12.75">
      <c r="A127" s="17" t="s">
        <v>51</v>
      </c>
      <c r="B127" s="30"/>
      <c r="C127" s="30"/>
      <c r="D127" s="94" t="s">
        <v>148</v>
      </c>
      <c r="E127" s="164">
        <v>796</v>
      </c>
      <c r="F127" s="18"/>
      <c r="G127" s="18"/>
      <c r="H127" s="18"/>
      <c r="I127" s="18"/>
      <c r="J127" s="18"/>
      <c r="K127" s="18"/>
      <c r="L127" s="204">
        <v>0</v>
      </c>
    </row>
    <row r="128" spans="1:12" s="13" customFormat="1" ht="12.75">
      <c r="A128" s="17" t="s">
        <v>55</v>
      </c>
      <c r="B128" s="30"/>
      <c r="C128" s="30"/>
      <c r="D128" s="94" t="s">
        <v>149</v>
      </c>
      <c r="E128" s="18">
        <v>413</v>
      </c>
      <c r="F128" s="18"/>
      <c r="G128" s="18"/>
      <c r="H128" s="18"/>
      <c r="I128" s="18"/>
      <c r="J128" s="18"/>
      <c r="K128" s="18"/>
      <c r="L128" s="204">
        <v>0</v>
      </c>
    </row>
    <row r="129" spans="1:12" s="13" customFormat="1" ht="13.5" thickBot="1">
      <c r="A129" s="21" t="s">
        <v>69</v>
      </c>
      <c r="B129" s="35"/>
      <c r="C129" s="35"/>
      <c r="D129" s="169" t="s">
        <v>157</v>
      </c>
      <c r="E129" s="22">
        <v>149</v>
      </c>
      <c r="F129" s="22"/>
      <c r="G129" s="22"/>
      <c r="H129" s="22"/>
      <c r="I129" s="22"/>
      <c r="J129" s="22"/>
      <c r="K129" s="22"/>
      <c r="L129" s="225">
        <v>0</v>
      </c>
    </row>
    <row r="130" spans="1:12" s="13" customFormat="1" ht="12.75">
      <c r="A130" s="136"/>
      <c r="B130" s="137"/>
      <c r="C130" s="137"/>
      <c r="D130" s="137"/>
      <c r="E130" s="138"/>
      <c r="F130" s="138"/>
      <c r="G130" s="138"/>
      <c r="H130" s="138"/>
      <c r="I130" s="138"/>
      <c r="J130" s="138"/>
      <c r="K130" s="138"/>
      <c r="L130" s="296"/>
    </row>
    <row r="131" spans="1:12" s="13" customFormat="1" ht="12.75">
      <c r="A131" s="305"/>
      <c r="B131" s="306"/>
      <c r="C131" s="306"/>
      <c r="D131" s="306"/>
      <c r="E131" s="307"/>
      <c r="F131" s="307"/>
      <c r="G131" s="307"/>
      <c r="H131" s="307"/>
      <c r="I131" s="307"/>
      <c r="J131" s="307"/>
      <c r="K131" s="307"/>
      <c r="L131" s="308"/>
    </row>
    <row r="132" spans="1:12" s="13" customFormat="1" ht="12" customHeight="1" thickBot="1">
      <c r="A132" s="139"/>
      <c r="B132" s="140"/>
      <c r="C132" s="140"/>
      <c r="D132" s="140"/>
      <c r="E132" s="141"/>
      <c r="F132" s="141"/>
      <c r="G132" s="141"/>
      <c r="H132" s="141"/>
      <c r="I132" s="141"/>
      <c r="J132" s="141"/>
      <c r="K132" s="141"/>
      <c r="L132" s="297"/>
    </row>
    <row r="133" spans="1:12" s="13" customFormat="1" ht="15.75" thickBot="1">
      <c r="A133" s="73">
        <v>1</v>
      </c>
      <c r="B133" s="79">
        <v>2</v>
      </c>
      <c r="C133" s="79">
        <v>3</v>
      </c>
      <c r="D133" s="79">
        <v>4</v>
      </c>
      <c r="E133" s="74">
        <v>5</v>
      </c>
      <c r="F133" s="74">
        <v>6</v>
      </c>
      <c r="G133" s="74">
        <v>7</v>
      </c>
      <c r="H133" s="74">
        <v>8</v>
      </c>
      <c r="I133" s="74">
        <v>9</v>
      </c>
      <c r="J133" s="74">
        <v>10</v>
      </c>
      <c r="K133" s="74">
        <v>11</v>
      </c>
      <c r="L133" s="80" t="s">
        <v>47</v>
      </c>
    </row>
    <row r="134" spans="1:12" s="13" customFormat="1" ht="12.75">
      <c r="A134" s="16" t="s">
        <v>239</v>
      </c>
      <c r="B134" s="34"/>
      <c r="C134" s="34" t="s">
        <v>238</v>
      </c>
      <c r="D134" s="92"/>
      <c r="E134" s="63">
        <f>SUM(E135:E138)</f>
        <v>29102</v>
      </c>
      <c r="F134" s="63">
        <f aca="true" t="shared" si="20" ref="F134:K134">SUM(F135:F138)</f>
        <v>0</v>
      </c>
      <c r="G134" s="63">
        <f t="shared" si="20"/>
        <v>0</v>
      </c>
      <c r="H134" s="63">
        <f t="shared" si="20"/>
        <v>0</v>
      </c>
      <c r="I134" s="63">
        <f t="shared" si="20"/>
        <v>0</v>
      </c>
      <c r="J134" s="63">
        <f t="shared" si="20"/>
        <v>0</v>
      </c>
      <c r="K134" s="63">
        <f t="shared" si="20"/>
        <v>0</v>
      </c>
      <c r="L134" s="200">
        <v>0</v>
      </c>
    </row>
    <row r="135" spans="1:12" s="13" customFormat="1" ht="12.75">
      <c r="A135" s="109" t="s">
        <v>81</v>
      </c>
      <c r="B135" s="110"/>
      <c r="C135" s="110"/>
      <c r="D135" s="246" t="s">
        <v>150</v>
      </c>
      <c r="E135" s="111">
        <v>20364</v>
      </c>
      <c r="F135" s="111"/>
      <c r="G135" s="111"/>
      <c r="H135" s="111"/>
      <c r="I135" s="111"/>
      <c r="J135" s="111"/>
      <c r="K135" s="111"/>
      <c r="L135" s="221">
        <v>0</v>
      </c>
    </row>
    <row r="136" spans="1:12" s="13" customFormat="1" ht="12.75">
      <c r="A136" s="21" t="s">
        <v>51</v>
      </c>
      <c r="B136" s="35"/>
      <c r="C136" s="35"/>
      <c r="D136" s="169" t="s">
        <v>148</v>
      </c>
      <c r="E136" s="165">
        <v>2385</v>
      </c>
      <c r="F136" s="22"/>
      <c r="G136" s="22"/>
      <c r="H136" s="22"/>
      <c r="I136" s="22"/>
      <c r="J136" s="22"/>
      <c r="K136" s="22"/>
      <c r="L136" s="225">
        <v>0</v>
      </c>
    </row>
    <row r="137" spans="1:12" s="13" customFormat="1" ht="12.75">
      <c r="A137" s="17" t="s">
        <v>55</v>
      </c>
      <c r="B137" s="30"/>
      <c r="C137" s="30"/>
      <c r="D137" s="94" t="s">
        <v>149</v>
      </c>
      <c r="E137" s="18">
        <v>5927</v>
      </c>
      <c r="F137" s="18"/>
      <c r="G137" s="18"/>
      <c r="H137" s="18"/>
      <c r="I137" s="18"/>
      <c r="J137" s="18"/>
      <c r="K137" s="18"/>
      <c r="L137" s="204">
        <v>0</v>
      </c>
    </row>
    <row r="138" spans="1:12" s="13" customFormat="1" ht="13.5" thickBot="1">
      <c r="A138" s="21" t="s">
        <v>69</v>
      </c>
      <c r="B138" s="35"/>
      <c r="C138" s="35"/>
      <c r="D138" s="169" t="s">
        <v>157</v>
      </c>
      <c r="E138" s="22">
        <v>426</v>
      </c>
      <c r="F138" s="22"/>
      <c r="G138" s="22"/>
      <c r="H138" s="22"/>
      <c r="I138" s="22"/>
      <c r="J138" s="22"/>
      <c r="K138" s="22"/>
      <c r="L138" s="204">
        <v>0</v>
      </c>
    </row>
    <row r="139" spans="1:12" s="13" customFormat="1" ht="15.75" customHeight="1" thickBot="1">
      <c r="A139" s="84" t="s">
        <v>211</v>
      </c>
      <c r="B139" s="85" t="s">
        <v>212</v>
      </c>
      <c r="C139" s="76"/>
      <c r="D139" s="76"/>
      <c r="E139" s="77">
        <f>SUM(E140)</f>
        <v>2916</v>
      </c>
      <c r="F139" s="77">
        <f>SUM(F140)</f>
        <v>4000</v>
      </c>
      <c r="G139" s="77">
        <f>SUM(G140)</f>
        <v>4000</v>
      </c>
      <c r="H139" s="77"/>
      <c r="I139" s="77"/>
      <c r="J139" s="77"/>
      <c r="K139" s="77"/>
      <c r="L139" s="190">
        <f>F139/E139</f>
        <v>1.3717421124828533</v>
      </c>
    </row>
    <row r="140" spans="1:12" s="13" customFormat="1" ht="12.75">
      <c r="A140" s="286" t="s">
        <v>213</v>
      </c>
      <c r="B140" s="287"/>
      <c r="C140" s="287" t="s">
        <v>214</v>
      </c>
      <c r="D140" s="287"/>
      <c r="E140" s="288">
        <f>SUM(E141)</f>
        <v>2916</v>
      </c>
      <c r="F140" s="288">
        <f aca="true" t="shared" si="21" ref="F140:K140">SUM(F141)</f>
        <v>4000</v>
      </c>
      <c r="G140" s="288">
        <f t="shared" si="21"/>
        <v>4000</v>
      </c>
      <c r="H140" s="288">
        <f t="shared" si="21"/>
        <v>0</v>
      </c>
      <c r="I140" s="288">
        <f t="shared" si="21"/>
        <v>0</v>
      </c>
      <c r="J140" s="288">
        <f t="shared" si="21"/>
        <v>0</v>
      </c>
      <c r="K140" s="288">
        <f t="shared" si="21"/>
        <v>0</v>
      </c>
      <c r="L140" s="289">
        <f>F140/E140</f>
        <v>1.3717421124828533</v>
      </c>
    </row>
    <row r="141" spans="1:12" s="13" customFormat="1" ht="13.5" thickBot="1">
      <c r="A141" s="102" t="s">
        <v>55</v>
      </c>
      <c r="B141" s="103"/>
      <c r="C141" s="103"/>
      <c r="D141" s="103" t="s">
        <v>149</v>
      </c>
      <c r="E141" s="104">
        <v>2916</v>
      </c>
      <c r="F141" s="104">
        <v>4000</v>
      </c>
      <c r="G141" s="104">
        <v>4000</v>
      </c>
      <c r="H141" s="104"/>
      <c r="I141" s="104"/>
      <c r="J141" s="104"/>
      <c r="K141" s="104"/>
      <c r="L141" s="192">
        <f>F141/E141</f>
        <v>1.3717421124828533</v>
      </c>
    </row>
    <row r="142" spans="1:12" s="15" customFormat="1" ht="15.75" customHeight="1" thickBot="1">
      <c r="A142" s="84" t="s">
        <v>77</v>
      </c>
      <c r="B142" s="85" t="s">
        <v>78</v>
      </c>
      <c r="C142" s="76"/>
      <c r="D142" s="76"/>
      <c r="E142" s="77">
        <f>SUM(E143+E145+E147+E159+E161)</f>
        <v>361732</v>
      </c>
      <c r="F142" s="77">
        <f aca="true" t="shared" si="22" ref="F142:K142">SUM(F143+F145+F147+F159+F161)</f>
        <v>418240</v>
      </c>
      <c r="G142" s="77">
        <f t="shared" si="22"/>
        <v>176240</v>
      </c>
      <c r="H142" s="77">
        <f t="shared" si="22"/>
        <v>15407</v>
      </c>
      <c r="I142" s="77">
        <f t="shared" si="22"/>
        <v>0</v>
      </c>
      <c r="J142" s="77">
        <f t="shared" si="22"/>
        <v>0</v>
      </c>
      <c r="K142" s="77">
        <f t="shared" si="22"/>
        <v>242000</v>
      </c>
      <c r="L142" s="241">
        <f aca="true" t="shared" si="23" ref="L142:L153">F142/E142</f>
        <v>1.156215098470691</v>
      </c>
    </row>
    <row r="143" spans="1:12" s="15" customFormat="1" ht="13.5" customHeight="1">
      <c r="A143" s="81" t="s">
        <v>268</v>
      </c>
      <c r="B143" s="29"/>
      <c r="C143" s="29" t="s">
        <v>267</v>
      </c>
      <c r="D143" s="29"/>
      <c r="E143" s="60">
        <f>SUM(E144)</f>
        <v>770</v>
      </c>
      <c r="F143" s="60">
        <f aca="true" t="shared" si="24" ref="F143:K145">SUM(F144)</f>
        <v>0</v>
      </c>
      <c r="G143" s="60">
        <f t="shared" si="24"/>
        <v>0</v>
      </c>
      <c r="H143" s="60">
        <f t="shared" si="24"/>
        <v>0</v>
      </c>
      <c r="I143" s="60">
        <f t="shared" si="24"/>
        <v>0</v>
      </c>
      <c r="J143" s="60">
        <f t="shared" si="24"/>
        <v>0</v>
      </c>
      <c r="K143" s="60">
        <f t="shared" si="24"/>
        <v>0</v>
      </c>
      <c r="L143" s="265">
        <f>F143/E143</f>
        <v>0</v>
      </c>
    </row>
    <row r="144" spans="1:12" s="15" customFormat="1" ht="13.5" customHeight="1">
      <c r="A144" s="46" t="s">
        <v>51</v>
      </c>
      <c r="B144" s="49"/>
      <c r="C144" s="49"/>
      <c r="D144" s="49" t="s">
        <v>148</v>
      </c>
      <c r="E144" s="50">
        <v>770</v>
      </c>
      <c r="F144" s="50"/>
      <c r="G144" s="50"/>
      <c r="H144" s="50"/>
      <c r="I144" s="50"/>
      <c r="J144" s="50"/>
      <c r="K144" s="50"/>
      <c r="L144" s="212">
        <f>F144/E144</f>
        <v>0</v>
      </c>
    </row>
    <row r="145" spans="1:12" ht="12.75">
      <c r="A145" s="16" t="s">
        <v>260</v>
      </c>
      <c r="B145" s="34"/>
      <c r="C145" s="34" t="s">
        <v>259</v>
      </c>
      <c r="D145" s="34"/>
      <c r="E145" s="63">
        <f>SUM(E146)</f>
        <v>0</v>
      </c>
      <c r="F145" s="63">
        <f t="shared" si="24"/>
        <v>2500</v>
      </c>
      <c r="G145" s="63">
        <f t="shared" si="24"/>
        <v>2500</v>
      </c>
      <c r="H145" s="63">
        <f t="shared" si="24"/>
        <v>0</v>
      </c>
      <c r="I145" s="63">
        <f t="shared" si="24"/>
        <v>0</v>
      </c>
      <c r="J145" s="63">
        <f t="shared" si="24"/>
        <v>0</v>
      </c>
      <c r="K145" s="63">
        <f t="shared" si="24"/>
        <v>0</v>
      </c>
      <c r="L145" s="309"/>
    </row>
    <row r="146" spans="1:12" ht="12.75">
      <c r="A146" s="46" t="s">
        <v>258</v>
      </c>
      <c r="B146" s="49"/>
      <c r="C146" s="49"/>
      <c r="D146" s="49" t="s">
        <v>272</v>
      </c>
      <c r="E146" s="50"/>
      <c r="F146" s="50">
        <v>2500</v>
      </c>
      <c r="G146" s="50">
        <v>2500</v>
      </c>
      <c r="H146" s="50"/>
      <c r="I146" s="50"/>
      <c r="J146" s="50"/>
      <c r="K146" s="50"/>
      <c r="L146" s="212"/>
    </row>
    <row r="147" spans="1:12" ht="12.75">
      <c r="A147" s="16" t="s">
        <v>79</v>
      </c>
      <c r="B147" s="34"/>
      <c r="C147" s="34" t="s">
        <v>80</v>
      </c>
      <c r="D147" s="34"/>
      <c r="E147" s="63">
        <f>SUM(E148+E149+E150+E151+E152+E153+E154+E155+E156+E157+E158)</f>
        <v>328183</v>
      </c>
      <c r="F147" s="63">
        <f aca="true" t="shared" si="25" ref="F147:K147">SUM(F148+F149+F150+F151+F152+F153+F154+F155+F156+F157+F158)</f>
        <v>405240</v>
      </c>
      <c r="G147" s="63">
        <f t="shared" si="25"/>
        <v>163240</v>
      </c>
      <c r="H147" s="63">
        <f t="shared" si="25"/>
        <v>15407</v>
      </c>
      <c r="I147" s="63">
        <f t="shared" si="25"/>
        <v>0</v>
      </c>
      <c r="J147" s="63">
        <f t="shared" si="25"/>
        <v>0</v>
      </c>
      <c r="K147" s="63">
        <f t="shared" si="25"/>
        <v>242000</v>
      </c>
      <c r="L147" s="200">
        <f t="shared" si="23"/>
        <v>1.234798877455566</v>
      </c>
    </row>
    <row r="148" spans="1:12" ht="12" customHeight="1">
      <c r="A148" s="89" t="s">
        <v>21</v>
      </c>
      <c r="B148" s="90"/>
      <c r="C148" s="90"/>
      <c r="D148" s="90" t="s">
        <v>153</v>
      </c>
      <c r="E148" s="91">
        <v>8640</v>
      </c>
      <c r="F148" s="175">
        <v>8640</v>
      </c>
      <c r="G148" s="28">
        <v>8640</v>
      </c>
      <c r="H148" s="91">
        <v>8640</v>
      </c>
      <c r="I148" s="91"/>
      <c r="J148" s="91"/>
      <c r="K148" s="91"/>
      <c r="L148" s="215">
        <f t="shared" si="23"/>
        <v>1</v>
      </c>
    </row>
    <row r="149" spans="1:12" ht="12" customHeight="1">
      <c r="A149" s="45" t="s">
        <v>22</v>
      </c>
      <c r="B149" s="47"/>
      <c r="C149" s="47"/>
      <c r="D149" s="47" t="s">
        <v>154</v>
      </c>
      <c r="E149" s="48">
        <v>1469</v>
      </c>
      <c r="F149" s="170">
        <v>1469</v>
      </c>
      <c r="G149" s="28">
        <v>1469</v>
      </c>
      <c r="H149" s="48">
        <v>1469</v>
      </c>
      <c r="I149" s="48"/>
      <c r="J149" s="48"/>
      <c r="K149" s="48"/>
      <c r="L149" s="215">
        <f t="shared" si="23"/>
        <v>1</v>
      </c>
    </row>
    <row r="150" spans="1:12" ht="12" customHeight="1">
      <c r="A150" s="89" t="s">
        <v>18</v>
      </c>
      <c r="B150" s="90"/>
      <c r="C150" s="90"/>
      <c r="D150" s="90" t="s">
        <v>155</v>
      </c>
      <c r="E150" s="91">
        <v>4581</v>
      </c>
      <c r="F150" s="181">
        <v>4581</v>
      </c>
      <c r="G150" s="28">
        <v>4581</v>
      </c>
      <c r="H150" s="91">
        <v>4581</v>
      </c>
      <c r="I150" s="91"/>
      <c r="J150" s="91"/>
      <c r="K150" s="91"/>
      <c r="L150" s="215">
        <f t="shared" si="23"/>
        <v>1</v>
      </c>
    </row>
    <row r="151" spans="1:12" ht="12" customHeight="1">
      <c r="A151" s="89" t="s">
        <v>19</v>
      </c>
      <c r="B151" s="90"/>
      <c r="C151" s="90"/>
      <c r="D151" s="90" t="s">
        <v>156</v>
      </c>
      <c r="E151" s="91">
        <v>717</v>
      </c>
      <c r="F151" s="175">
        <v>717</v>
      </c>
      <c r="G151" s="28">
        <v>717</v>
      </c>
      <c r="H151" s="91">
        <v>717</v>
      </c>
      <c r="I151" s="91"/>
      <c r="J151" s="91"/>
      <c r="K151" s="91"/>
      <c r="L151" s="215">
        <f t="shared" si="23"/>
        <v>1</v>
      </c>
    </row>
    <row r="152" spans="1:12" ht="12" customHeight="1">
      <c r="A152" s="89" t="s">
        <v>51</v>
      </c>
      <c r="B152" s="90"/>
      <c r="C152" s="90"/>
      <c r="D152" s="90" t="s">
        <v>148</v>
      </c>
      <c r="E152" s="91">
        <v>83744</v>
      </c>
      <c r="F152" s="91">
        <v>24593</v>
      </c>
      <c r="G152" s="91">
        <v>24593</v>
      </c>
      <c r="H152" s="91"/>
      <c r="I152" s="91"/>
      <c r="J152" s="91"/>
      <c r="K152" s="91"/>
      <c r="L152" s="203">
        <f t="shared" si="23"/>
        <v>0.2936688001528468</v>
      </c>
    </row>
    <row r="153" spans="1:12" ht="12" customHeight="1">
      <c r="A153" s="89" t="s">
        <v>65</v>
      </c>
      <c r="B153" s="90"/>
      <c r="C153" s="90"/>
      <c r="D153" s="90" t="s">
        <v>159</v>
      </c>
      <c r="E153" s="91">
        <v>29572</v>
      </c>
      <c r="F153" s="91">
        <v>28000</v>
      </c>
      <c r="G153" s="91">
        <v>28000</v>
      </c>
      <c r="H153" s="91"/>
      <c r="I153" s="91"/>
      <c r="J153" s="91"/>
      <c r="K153" s="91"/>
      <c r="L153" s="203">
        <f t="shared" si="23"/>
        <v>0.94684160692547</v>
      </c>
    </row>
    <row r="154" spans="1:12" ht="12" customHeight="1">
      <c r="A154" s="45" t="s">
        <v>48</v>
      </c>
      <c r="B154" s="47"/>
      <c r="C154" s="47"/>
      <c r="D154" s="47" t="s">
        <v>145</v>
      </c>
      <c r="E154" s="48">
        <v>18024</v>
      </c>
      <c r="F154" s="48">
        <v>25000</v>
      </c>
      <c r="G154" s="48">
        <v>25000</v>
      </c>
      <c r="H154" s="48"/>
      <c r="I154" s="48"/>
      <c r="J154" s="48"/>
      <c r="K154" s="48"/>
      <c r="L154" s="202">
        <f aca="true" t="shared" si="26" ref="L154:L162">F154/E154</f>
        <v>1.3870395028850422</v>
      </c>
    </row>
    <row r="155" spans="1:12" ht="12" customHeight="1">
      <c r="A155" s="89" t="s">
        <v>55</v>
      </c>
      <c r="B155" s="90"/>
      <c r="C155" s="90"/>
      <c r="D155" s="90" t="s">
        <v>149</v>
      </c>
      <c r="E155" s="91">
        <v>51394</v>
      </c>
      <c r="F155" s="91">
        <v>50000</v>
      </c>
      <c r="G155" s="91">
        <v>50000</v>
      </c>
      <c r="H155" s="91"/>
      <c r="I155" s="91"/>
      <c r="J155" s="91"/>
      <c r="K155" s="91"/>
      <c r="L155" s="202">
        <f t="shared" si="26"/>
        <v>0.972876211230883</v>
      </c>
    </row>
    <row r="156" spans="1:12" ht="12" customHeight="1">
      <c r="A156" s="89" t="s">
        <v>25</v>
      </c>
      <c r="B156" s="90"/>
      <c r="C156" s="90"/>
      <c r="D156" s="90" t="s">
        <v>161</v>
      </c>
      <c r="E156" s="91">
        <v>9383</v>
      </c>
      <c r="F156" s="91">
        <v>20240</v>
      </c>
      <c r="G156" s="91">
        <v>20240</v>
      </c>
      <c r="H156" s="91"/>
      <c r="I156" s="91"/>
      <c r="J156" s="91"/>
      <c r="K156" s="91"/>
      <c r="L156" s="202">
        <f t="shared" si="26"/>
        <v>2.157092614302462</v>
      </c>
    </row>
    <row r="157" spans="1:12" ht="12" customHeight="1">
      <c r="A157" s="89" t="s">
        <v>26</v>
      </c>
      <c r="B157" s="90"/>
      <c r="C157" s="90"/>
      <c r="D157" s="90" t="s">
        <v>158</v>
      </c>
      <c r="E157" s="91">
        <v>507</v>
      </c>
      <c r="F157" s="91"/>
      <c r="G157" s="91"/>
      <c r="H157" s="91"/>
      <c r="I157" s="91"/>
      <c r="J157" s="91"/>
      <c r="K157" s="91"/>
      <c r="L157" s="202">
        <f t="shared" si="26"/>
        <v>0</v>
      </c>
    </row>
    <row r="158" spans="1:12" ht="12" customHeight="1">
      <c r="A158" s="105" t="s">
        <v>49</v>
      </c>
      <c r="B158" s="106"/>
      <c r="C158" s="106"/>
      <c r="D158" s="106" t="s">
        <v>146</v>
      </c>
      <c r="E158" s="107">
        <v>120152</v>
      </c>
      <c r="F158" s="107">
        <v>242000</v>
      </c>
      <c r="G158" s="107"/>
      <c r="H158" s="107"/>
      <c r="I158" s="107"/>
      <c r="J158" s="107"/>
      <c r="K158" s="107">
        <f>SUM(F158)</f>
        <v>242000</v>
      </c>
      <c r="L158" s="229">
        <f t="shared" si="26"/>
        <v>2.0141154537585724</v>
      </c>
    </row>
    <row r="159" spans="1:12" s="13" customFormat="1" ht="12.75">
      <c r="A159" s="116" t="s">
        <v>141</v>
      </c>
      <c r="B159" s="117"/>
      <c r="C159" s="117" t="s">
        <v>140</v>
      </c>
      <c r="D159" s="117"/>
      <c r="E159" s="118">
        <f>SUM(E160)</f>
        <v>500</v>
      </c>
      <c r="F159" s="118">
        <f aca="true" t="shared" si="27" ref="F159:K159">SUM(F160)</f>
        <v>500</v>
      </c>
      <c r="G159" s="118">
        <f t="shared" si="27"/>
        <v>500</v>
      </c>
      <c r="H159" s="118">
        <f t="shared" si="27"/>
        <v>0</v>
      </c>
      <c r="I159" s="118">
        <f t="shared" si="27"/>
        <v>0</v>
      </c>
      <c r="J159" s="118">
        <f t="shared" si="27"/>
        <v>0</v>
      </c>
      <c r="K159" s="118">
        <f t="shared" si="27"/>
        <v>0</v>
      </c>
      <c r="L159" s="222">
        <f t="shared" si="26"/>
        <v>1</v>
      </c>
    </row>
    <row r="160" spans="1:12" s="13" customFormat="1" ht="12.75">
      <c r="A160" s="266" t="s">
        <v>55</v>
      </c>
      <c r="B160" s="267"/>
      <c r="C160" s="267"/>
      <c r="D160" s="267" t="s">
        <v>149</v>
      </c>
      <c r="E160" s="234">
        <v>500</v>
      </c>
      <c r="F160" s="234">
        <v>500</v>
      </c>
      <c r="G160" s="234">
        <v>500</v>
      </c>
      <c r="H160" s="234"/>
      <c r="I160" s="234"/>
      <c r="J160" s="234"/>
      <c r="K160" s="234"/>
      <c r="L160" s="268">
        <f t="shared" si="26"/>
        <v>1</v>
      </c>
    </row>
    <row r="161" spans="1:12" s="13" customFormat="1" ht="12.75">
      <c r="A161" s="271" t="s">
        <v>30</v>
      </c>
      <c r="B161" s="34"/>
      <c r="C161" s="34" t="s">
        <v>245</v>
      </c>
      <c r="D161" s="34"/>
      <c r="E161" s="63">
        <f>SUM(E162:E163)</f>
        <v>32279</v>
      </c>
      <c r="F161" s="63">
        <f>SUM(F162:F163)</f>
        <v>10000</v>
      </c>
      <c r="G161" s="63">
        <f>SUM(G162:G163)</f>
        <v>10000</v>
      </c>
      <c r="H161" s="63"/>
      <c r="I161" s="63"/>
      <c r="J161" s="63"/>
      <c r="K161" s="63"/>
      <c r="L161" s="272">
        <f t="shared" si="26"/>
        <v>0.3097989404876235</v>
      </c>
    </row>
    <row r="162" spans="1:12" s="13" customFormat="1" ht="12.75">
      <c r="A162" s="269" t="s">
        <v>55</v>
      </c>
      <c r="B162" s="32"/>
      <c r="C162" s="32"/>
      <c r="D162" s="32" t="s">
        <v>149</v>
      </c>
      <c r="E162" s="28">
        <v>9279</v>
      </c>
      <c r="F162" s="28">
        <v>10000</v>
      </c>
      <c r="G162" s="28">
        <v>10000</v>
      </c>
      <c r="H162" s="28"/>
      <c r="I162" s="28"/>
      <c r="J162" s="28"/>
      <c r="K162" s="28"/>
      <c r="L162" s="270">
        <f t="shared" si="26"/>
        <v>1.0777023386140747</v>
      </c>
    </row>
    <row r="163" spans="1:12" ht="13.5" thickBot="1">
      <c r="A163" s="273" t="s">
        <v>246</v>
      </c>
      <c r="B163" s="274"/>
      <c r="C163" s="274"/>
      <c r="D163" s="274" t="s">
        <v>162</v>
      </c>
      <c r="E163" s="183">
        <v>23000</v>
      </c>
      <c r="F163" s="183"/>
      <c r="G163" s="183"/>
      <c r="H163" s="183"/>
      <c r="I163" s="183"/>
      <c r="J163" s="183"/>
      <c r="K163" s="183"/>
      <c r="L163" s="275">
        <f>F163/E163</f>
        <v>0</v>
      </c>
    </row>
    <row r="164" spans="1:12" ht="15" customHeight="1" thickBot="1">
      <c r="A164" s="84" t="s">
        <v>254</v>
      </c>
      <c r="B164" s="85" t="s">
        <v>253</v>
      </c>
      <c r="C164" s="76"/>
      <c r="D164" s="76"/>
      <c r="E164" s="77">
        <f>SUM(E165)</f>
        <v>0</v>
      </c>
      <c r="F164" s="77">
        <f aca="true" t="shared" si="28" ref="F164:K164">SUM(F165)</f>
        <v>82515</v>
      </c>
      <c r="G164" s="77">
        <f t="shared" si="28"/>
        <v>82515</v>
      </c>
      <c r="H164" s="77">
        <f t="shared" si="28"/>
        <v>73300</v>
      </c>
      <c r="I164" s="77">
        <f t="shared" si="28"/>
        <v>0</v>
      </c>
      <c r="J164" s="77">
        <f t="shared" si="28"/>
        <v>0</v>
      </c>
      <c r="K164" s="77">
        <f t="shared" si="28"/>
        <v>0</v>
      </c>
      <c r="L164" s="241"/>
    </row>
    <row r="165" spans="1:12" ht="12.75">
      <c r="A165" s="16" t="s">
        <v>188</v>
      </c>
      <c r="B165" s="34"/>
      <c r="C165" s="34" t="s">
        <v>255</v>
      </c>
      <c r="D165" s="92"/>
      <c r="E165" s="63">
        <f>SUM(E166:E171)</f>
        <v>0</v>
      </c>
      <c r="F165" s="63">
        <f aca="true" t="shared" si="29" ref="F165:K165">SUM(F166:F171)</f>
        <v>82515</v>
      </c>
      <c r="G165" s="63">
        <f t="shared" si="29"/>
        <v>82515</v>
      </c>
      <c r="H165" s="63">
        <f t="shared" si="29"/>
        <v>73300</v>
      </c>
      <c r="I165" s="63">
        <f t="shared" si="29"/>
        <v>0</v>
      </c>
      <c r="J165" s="63">
        <f t="shared" si="29"/>
        <v>0</v>
      </c>
      <c r="K165" s="63">
        <f t="shared" si="29"/>
        <v>0</v>
      </c>
      <c r="L165" s="200"/>
    </row>
    <row r="166" spans="1:12" ht="12" customHeight="1">
      <c r="A166" s="86" t="s">
        <v>74</v>
      </c>
      <c r="B166" s="87"/>
      <c r="C166" s="87"/>
      <c r="D166" s="108" t="s">
        <v>147</v>
      </c>
      <c r="E166" s="88"/>
      <c r="F166" s="88">
        <v>73300</v>
      </c>
      <c r="G166" s="111">
        <v>73300</v>
      </c>
      <c r="H166" s="88">
        <v>73300</v>
      </c>
      <c r="I166" s="88"/>
      <c r="J166" s="88"/>
      <c r="K166" s="88"/>
      <c r="L166" s="214"/>
    </row>
    <row r="167" spans="1:12" ht="12" customHeight="1">
      <c r="A167" s="89" t="s">
        <v>18</v>
      </c>
      <c r="B167" s="90"/>
      <c r="C167" s="90"/>
      <c r="D167" s="90" t="s">
        <v>155</v>
      </c>
      <c r="E167" s="91"/>
      <c r="F167" s="181">
        <v>100</v>
      </c>
      <c r="G167" s="28">
        <v>100</v>
      </c>
      <c r="H167" s="91"/>
      <c r="I167" s="91"/>
      <c r="J167" s="91"/>
      <c r="K167" s="91"/>
      <c r="L167" s="215"/>
    </row>
    <row r="168" spans="1:12" ht="12" customHeight="1">
      <c r="A168" s="89" t="s">
        <v>19</v>
      </c>
      <c r="B168" s="90"/>
      <c r="C168" s="90"/>
      <c r="D168" s="90" t="s">
        <v>156</v>
      </c>
      <c r="E168" s="91"/>
      <c r="F168" s="175">
        <v>15</v>
      </c>
      <c r="G168" s="28">
        <v>15</v>
      </c>
      <c r="H168" s="91"/>
      <c r="I168" s="91"/>
      <c r="J168" s="91"/>
      <c r="K168" s="91"/>
      <c r="L168" s="215"/>
    </row>
    <row r="169" spans="1:12" ht="12" customHeight="1">
      <c r="A169" s="17" t="s">
        <v>51</v>
      </c>
      <c r="B169" s="30"/>
      <c r="C169" s="30"/>
      <c r="D169" s="94" t="s">
        <v>148</v>
      </c>
      <c r="E169" s="164"/>
      <c r="F169" s="18">
        <v>4000</v>
      </c>
      <c r="G169" s="18">
        <v>4000</v>
      </c>
      <c r="H169" s="18"/>
      <c r="I169" s="18"/>
      <c r="J169" s="18"/>
      <c r="K169" s="18"/>
      <c r="L169" s="204"/>
    </row>
    <row r="170" spans="1:12" ht="12" customHeight="1">
      <c r="A170" s="17" t="s">
        <v>55</v>
      </c>
      <c r="B170" s="30"/>
      <c r="C170" s="30"/>
      <c r="D170" s="94" t="s">
        <v>149</v>
      </c>
      <c r="E170" s="164"/>
      <c r="F170" s="18">
        <v>5000</v>
      </c>
      <c r="G170" s="57">
        <v>5000</v>
      </c>
      <c r="H170" s="18"/>
      <c r="I170" s="18"/>
      <c r="J170" s="18"/>
      <c r="K170" s="18"/>
      <c r="L170" s="204"/>
    </row>
    <row r="171" spans="1:12" ht="12" customHeight="1" thickBot="1">
      <c r="A171" s="21" t="s">
        <v>25</v>
      </c>
      <c r="B171" s="35"/>
      <c r="C171" s="35"/>
      <c r="D171" s="169" t="s">
        <v>161</v>
      </c>
      <c r="E171" s="22"/>
      <c r="F171" s="22">
        <v>100</v>
      </c>
      <c r="G171" s="52">
        <v>100</v>
      </c>
      <c r="H171" s="22"/>
      <c r="I171" s="22"/>
      <c r="J171" s="22"/>
      <c r="K171" s="22"/>
      <c r="L171" s="225"/>
    </row>
    <row r="172" spans="1:12" s="15" customFormat="1" ht="15" customHeight="1" thickBot="1">
      <c r="A172" s="84" t="s">
        <v>127</v>
      </c>
      <c r="B172" s="85" t="s">
        <v>82</v>
      </c>
      <c r="C172" s="76"/>
      <c r="D172" s="76"/>
      <c r="E172" s="77">
        <f aca="true" t="shared" si="30" ref="E172:J172">SUM(E173)</f>
        <v>155149</v>
      </c>
      <c r="F172" s="77">
        <f t="shared" si="30"/>
        <v>300000</v>
      </c>
      <c r="G172" s="77">
        <f t="shared" si="30"/>
        <v>300000</v>
      </c>
      <c r="H172" s="77">
        <f t="shared" si="30"/>
        <v>0</v>
      </c>
      <c r="I172" s="77">
        <f t="shared" si="30"/>
        <v>0</v>
      </c>
      <c r="J172" s="77">
        <f t="shared" si="30"/>
        <v>300000</v>
      </c>
      <c r="K172" s="77"/>
      <c r="L172" s="190">
        <f>F172/E172</f>
        <v>1.9336250958755776</v>
      </c>
    </row>
    <row r="173" spans="1:12" ht="12.75">
      <c r="A173" s="81" t="s">
        <v>83</v>
      </c>
      <c r="B173" s="29"/>
      <c r="C173" s="29" t="s">
        <v>84</v>
      </c>
      <c r="D173" s="29"/>
      <c r="E173" s="60">
        <f>SUM(E174)</f>
        <v>155149</v>
      </c>
      <c r="F173" s="60">
        <f>SUM(F174)</f>
        <v>300000</v>
      </c>
      <c r="G173" s="60">
        <f>SUM(G174)</f>
        <v>300000</v>
      </c>
      <c r="H173" s="60"/>
      <c r="I173" s="60"/>
      <c r="J173" s="60">
        <f>SUM(J174)</f>
        <v>300000</v>
      </c>
      <c r="K173" s="60"/>
      <c r="L173" s="197">
        <f>F173/E173</f>
        <v>1.9336250958755776</v>
      </c>
    </row>
    <row r="174" spans="1:12" ht="13.5" thickBot="1">
      <c r="A174" s="46" t="s">
        <v>257</v>
      </c>
      <c r="B174" s="49"/>
      <c r="C174" s="49"/>
      <c r="D174" s="49" t="s">
        <v>256</v>
      </c>
      <c r="E174" s="50">
        <v>155149</v>
      </c>
      <c r="F174" s="50">
        <v>300000</v>
      </c>
      <c r="G174" s="50">
        <v>300000</v>
      </c>
      <c r="H174" s="50"/>
      <c r="I174" s="50"/>
      <c r="J174" s="50">
        <v>300000</v>
      </c>
      <c r="K174" s="50"/>
      <c r="L174" s="212">
        <f>F174/E174</f>
        <v>1.9336250958755776</v>
      </c>
    </row>
    <row r="175" spans="1:12" ht="12.75">
      <c r="A175" s="142"/>
      <c r="B175" s="143"/>
      <c r="C175" s="143"/>
      <c r="D175" s="143"/>
      <c r="E175" s="144"/>
      <c r="F175" s="144"/>
      <c r="G175" s="144"/>
      <c r="H175" s="144"/>
      <c r="I175" s="144"/>
      <c r="J175" s="144"/>
      <c r="K175" s="144"/>
      <c r="L175" s="238"/>
    </row>
    <row r="176" spans="1:12" ht="13.5" thickBot="1">
      <c r="A176" s="96"/>
      <c r="B176" s="97"/>
      <c r="C176" s="97"/>
      <c r="D176" s="97"/>
      <c r="E176" s="98"/>
      <c r="F176" s="98"/>
      <c r="G176" s="98"/>
      <c r="H176" s="98"/>
      <c r="I176" s="98"/>
      <c r="J176" s="98"/>
      <c r="K176" s="98"/>
      <c r="L176" s="233"/>
    </row>
    <row r="177" spans="1:12" ht="15.75" thickBot="1">
      <c r="A177" s="73">
        <v>1</v>
      </c>
      <c r="B177" s="79">
        <v>2</v>
      </c>
      <c r="C177" s="79">
        <v>3</v>
      </c>
      <c r="D177" s="79">
        <v>4</v>
      </c>
      <c r="E177" s="74">
        <v>5</v>
      </c>
      <c r="F177" s="74">
        <v>6</v>
      </c>
      <c r="G177" s="74">
        <v>7</v>
      </c>
      <c r="H177" s="74">
        <v>8</v>
      </c>
      <c r="I177" s="74">
        <v>9</v>
      </c>
      <c r="J177" s="74">
        <v>10</v>
      </c>
      <c r="K177" s="74">
        <v>11</v>
      </c>
      <c r="L177" s="80" t="s">
        <v>47</v>
      </c>
    </row>
    <row r="178" spans="1:12" ht="15" customHeight="1" thickBot="1">
      <c r="A178" s="84" t="s">
        <v>39</v>
      </c>
      <c r="B178" s="85" t="s">
        <v>86</v>
      </c>
      <c r="C178" s="76"/>
      <c r="D178" s="76"/>
      <c r="E178" s="153">
        <f>SUM(E179+E181)</f>
        <v>89851</v>
      </c>
      <c r="F178" s="153">
        <f>SUM(F179+F181)</f>
        <v>55000</v>
      </c>
      <c r="G178" s="153">
        <f>SUM(G179+G181)</f>
        <v>55000</v>
      </c>
      <c r="H178" s="153"/>
      <c r="I178" s="153"/>
      <c r="J178" s="153"/>
      <c r="K178" s="77"/>
      <c r="L178" s="205">
        <f>F178/E178</f>
        <v>0.6121245172563466</v>
      </c>
    </row>
    <row r="179" spans="1:12" ht="12.75">
      <c r="A179" s="149" t="s">
        <v>184</v>
      </c>
      <c r="B179" s="150"/>
      <c r="C179" s="151" t="s">
        <v>183</v>
      </c>
      <c r="D179" s="151"/>
      <c r="E179" s="171">
        <f>SUM(E180)</f>
        <v>89851</v>
      </c>
      <c r="F179" s="171">
        <f>SUM(F180)</f>
        <v>0</v>
      </c>
      <c r="G179" s="171">
        <f>SUM(G180)</f>
        <v>0</v>
      </c>
      <c r="H179" s="171"/>
      <c r="I179" s="171"/>
      <c r="J179" s="171"/>
      <c r="K179" s="152"/>
      <c r="L179" s="310">
        <f>F179/E179</f>
        <v>0</v>
      </c>
    </row>
    <row r="180" spans="1:12" ht="12.75">
      <c r="A180" s="145" t="s">
        <v>139</v>
      </c>
      <c r="B180" s="146"/>
      <c r="C180" s="147"/>
      <c r="D180" s="147" t="s">
        <v>163</v>
      </c>
      <c r="E180" s="172">
        <v>89851</v>
      </c>
      <c r="F180" s="148"/>
      <c r="G180" s="148"/>
      <c r="H180" s="148"/>
      <c r="I180" s="148"/>
      <c r="J180" s="148"/>
      <c r="K180" s="148"/>
      <c r="L180" s="311">
        <f>F180/E180</f>
        <v>0</v>
      </c>
    </row>
    <row r="181" spans="1:12" s="13" customFormat="1" ht="12.75">
      <c r="A181" s="99" t="s">
        <v>87</v>
      </c>
      <c r="B181" s="100"/>
      <c r="C181" s="100" t="s">
        <v>88</v>
      </c>
      <c r="D181" s="100"/>
      <c r="E181" s="182">
        <f>SUM(E182)</f>
        <v>0</v>
      </c>
      <c r="F181" s="182">
        <f>SUM(F182)</f>
        <v>55000</v>
      </c>
      <c r="G181" s="182">
        <f>SUM(G182)</f>
        <v>55000</v>
      </c>
      <c r="H181" s="101"/>
      <c r="I181" s="101"/>
      <c r="J181" s="101"/>
      <c r="K181" s="101"/>
      <c r="L181" s="290"/>
    </row>
    <row r="182" spans="1:12" ht="13.5" thickBot="1">
      <c r="A182" s="46" t="s">
        <v>89</v>
      </c>
      <c r="B182" s="49"/>
      <c r="C182" s="49"/>
      <c r="D182" s="49" t="s">
        <v>164</v>
      </c>
      <c r="E182" s="249">
        <v>0</v>
      </c>
      <c r="F182" s="50">
        <v>55000</v>
      </c>
      <c r="G182" s="50">
        <v>55000</v>
      </c>
      <c r="H182" s="50"/>
      <c r="I182" s="50"/>
      <c r="J182" s="50"/>
      <c r="K182" s="50"/>
      <c r="L182" s="291"/>
    </row>
    <row r="183" spans="1:12" ht="15" customHeight="1" thickBot="1">
      <c r="A183" s="84" t="s">
        <v>90</v>
      </c>
      <c r="B183" s="85" t="s">
        <v>85</v>
      </c>
      <c r="C183" s="76"/>
      <c r="D183" s="76"/>
      <c r="E183" s="77">
        <f aca="true" t="shared" si="31" ref="E183:K183">SUM(E184+E201+E209+E228+E239+E251+E253)</f>
        <v>8333452</v>
      </c>
      <c r="F183" s="77">
        <f t="shared" si="31"/>
        <v>8824026</v>
      </c>
      <c r="G183" s="77">
        <f t="shared" si="31"/>
        <v>7317591</v>
      </c>
      <c r="H183" s="77">
        <f t="shared" si="31"/>
        <v>5757750</v>
      </c>
      <c r="I183" s="77">
        <f t="shared" si="31"/>
        <v>0</v>
      </c>
      <c r="J183" s="77">
        <f t="shared" si="31"/>
        <v>0</v>
      </c>
      <c r="K183" s="77">
        <f t="shared" si="31"/>
        <v>1506435</v>
      </c>
      <c r="L183" s="190">
        <f>F183/E183</f>
        <v>1.0588680417190859</v>
      </c>
    </row>
    <row r="184" spans="1:12" s="13" customFormat="1" ht="12.75">
      <c r="A184" s="81" t="s">
        <v>91</v>
      </c>
      <c r="B184" s="29"/>
      <c r="C184" s="29" t="s">
        <v>92</v>
      </c>
      <c r="D184" s="29"/>
      <c r="E184" s="60">
        <f>SUM(E185:E200)</f>
        <v>5502411</v>
      </c>
      <c r="F184" s="60">
        <f aca="true" t="shared" si="32" ref="F184:K184">SUM(F185:F200)</f>
        <v>5461821</v>
      </c>
      <c r="G184" s="60">
        <f t="shared" si="32"/>
        <v>4223006</v>
      </c>
      <c r="H184" s="60">
        <f t="shared" si="32"/>
        <v>3387750</v>
      </c>
      <c r="I184" s="60">
        <f t="shared" si="32"/>
        <v>0</v>
      </c>
      <c r="J184" s="60">
        <f t="shared" si="32"/>
        <v>0</v>
      </c>
      <c r="K184" s="60">
        <f t="shared" si="32"/>
        <v>1238815</v>
      </c>
      <c r="L184" s="197">
        <f>F184/E184</f>
        <v>0.9926232337060972</v>
      </c>
    </row>
    <row r="185" spans="1:12" ht="12.75">
      <c r="A185" s="26" t="s">
        <v>17</v>
      </c>
      <c r="B185" s="32"/>
      <c r="C185" s="32"/>
      <c r="D185" s="32" t="s">
        <v>165</v>
      </c>
      <c r="E185" s="28">
        <v>90340</v>
      </c>
      <c r="F185" s="28">
        <v>117056</v>
      </c>
      <c r="G185" s="28">
        <v>117056</v>
      </c>
      <c r="H185" s="28"/>
      <c r="I185" s="28"/>
      <c r="J185" s="28"/>
      <c r="K185" s="28"/>
      <c r="L185" s="201">
        <f>F185/E185</f>
        <v>1.295727252601284</v>
      </c>
    </row>
    <row r="186" spans="1:12" ht="12.75">
      <c r="A186" s="45" t="s">
        <v>242</v>
      </c>
      <c r="B186" s="47"/>
      <c r="C186" s="47"/>
      <c r="D186" s="47" t="s">
        <v>197</v>
      </c>
      <c r="E186" s="48">
        <v>3133</v>
      </c>
      <c r="F186" s="48"/>
      <c r="G186" s="28"/>
      <c r="H186" s="48"/>
      <c r="I186" s="48"/>
      <c r="J186" s="48"/>
      <c r="K186" s="48"/>
      <c r="L186" s="202">
        <v>0</v>
      </c>
    </row>
    <row r="187" spans="1:12" ht="12.75">
      <c r="A187" s="21" t="s">
        <v>21</v>
      </c>
      <c r="B187" s="35"/>
      <c r="C187" s="35"/>
      <c r="D187" s="35" t="s">
        <v>153</v>
      </c>
      <c r="E187" s="22">
        <v>2416221</v>
      </c>
      <c r="F187" s="22">
        <v>2585850</v>
      </c>
      <c r="G187" s="50">
        <v>2585850</v>
      </c>
      <c r="H187" s="22">
        <v>2585850</v>
      </c>
      <c r="I187" s="22"/>
      <c r="J187" s="22"/>
      <c r="K187" s="22"/>
      <c r="L187" s="203">
        <f aca="true" t="shared" si="33" ref="L187:L204">F187/E187</f>
        <v>1.070204256978149</v>
      </c>
    </row>
    <row r="188" spans="1:12" ht="12.75">
      <c r="A188" s="21" t="s">
        <v>22</v>
      </c>
      <c r="B188" s="35"/>
      <c r="C188" s="35"/>
      <c r="D188" s="35" t="s">
        <v>154</v>
      </c>
      <c r="E188" s="22">
        <v>175867</v>
      </c>
      <c r="F188" s="22">
        <v>206000</v>
      </c>
      <c r="G188" s="50">
        <v>206000</v>
      </c>
      <c r="H188" s="22">
        <v>206000</v>
      </c>
      <c r="I188" s="22"/>
      <c r="J188" s="22"/>
      <c r="K188" s="22"/>
      <c r="L188" s="203">
        <f t="shared" si="33"/>
        <v>1.1713397055729613</v>
      </c>
    </row>
    <row r="189" spans="1:12" ht="12.75">
      <c r="A189" s="17" t="s">
        <v>18</v>
      </c>
      <c r="B189" s="30"/>
      <c r="C189" s="30"/>
      <c r="D189" s="30" t="s">
        <v>155</v>
      </c>
      <c r="E189" s="18">
        <v>472295</v>
      </c>
      <c r="F189" s="18">
        <v>524700</v>
      </c>
      <c r="G189" s="28">
        <v>524700</v>
      </c>
      <c r="H189" s="18">
        <v>524700</v>
      </c>
      <c r="I189" s="18"/>
      <c r="J189" s="18"/>
      <c r="K189" s="18"/>
      <c r="L189" s="202">
        <f t="shared" si="33"/>
        <v>1.1109581935019426</v>
      </c>
    </row>
    <row r="190" spans="1:12" ht="12.75">
      <c r="A190" s="17" t="s">
        <v>19</v>
      </c>
      <c r="B190" s="30"/>
      <c r="C190" s="30"/>
      <c r="D190" s="30" t="s">
        <v>156</v>
      </c>
      <c r="E190" s="18">
        <v>64587</v>
      </c>
      <c r="F190" s="18">
        <v>71200</v>
      </c>
      <c r="G190" s="28">
        <v>71200</v>
      </c>
      <c r="H190" s="18">
        <v>71200</v>
      </c>
      <c r="I190" s="18"/>
      <c r="J190" s="18"/>
      <c r="K190" s="18"/>
      <c r="L190" s="202">
        <f t="shared" si="33"/>
        <v>1.1023890256553177</v>
      </c>
    </row>
    <row r="191" spans="1:12" ht="12.75">
      <c r="A191" s="17" t="s">
        <v>51</v>
      </c>
      <c r="B191" s="30"/>
      <c r="C191" s="30"/>
      <c r="D191" s="30" t="s">
        <v>148</v>
      </c>
      <c r="E191" s="18">
        <v>195831</v>
      </c>
      <c r="F191" s="18">
        <v>213750</v>
      </c>
      <c r="G191" s="28">
        <v>213750</v>
      </c>
      <c r="H191" s="18"/>
      <c r="I191" s="18"/>
      <c r="J191" s="18"/>
      <c r="K191" s="18"/>
      <c r="L191" s="202">
        <f t="shared" si="33"/>
        <v>1.0915023668367112</v>
      </c>
    </row>
    <row r="192" spans="1:12" ht="12.75">
      <c r="A192" s="17" t="s">
        <v>128</v>
      </c>
      <c r="B192" s="30"/>
      <c r="C192" s="30"/>
      <c r="D192" s="30" t="s">
        <v>167</v>
      </c>
      <c r="E192" s="18">
        <v>30621</v>
      </c>
      <c r="F192" s="18">
        <v>22800</v>
      </c>
      <c r="G192" s="28">
        <v>22800</v>
      </c>
      <c r="H192" s="18"/>
      <c r="I192" s="18"/>
      <c r="J192" s="18"/>
      <c r="K192" s="18"/>
      <c r="L192" s="202">
        <f t="shared" si="33"/>
        <v>0.7445870481042421</v>
      </c>
    </row>
    <row r="193" spans="1:12" ht="12.75">
      <c r="A193" s="17" t="s">
        <v>65</v>
      </c>
      <c r="B193" s="30"/>
      <c r="C193" s="30"/>
      <c r="D193" s="30" t="s">
        <v>159</v>
      </c>
      <c r="E193" s="18">
        <v>182397</v>
      </c>
      <c r="F193" s="18">
        <v>140000</v>
      </c>
      <c r="G193" s="28">
        <v>140000</v>
      </c>
      <c r="H193" s="18"/>
      <c r="I193" s="18"/>
      <c r="J193" s="18"/>
      <c r="K193" s="18"/>
      <c r="L193" s="202">
        <f t="shared" si="33"/>
        <v>0.767556483933398</v>
      </c>
    </row>
    <row r="194" spans="1:12" ht="12.75">
      <c r="A194" s="21" t="s">
        <v>48</v>
      </c>
      <c r="B194" s="35"/>
      <c r="C194" s="35"/>
      <c r="D194" s="35" t="s">
        <v>145</v>
      </c>
      <c r="E194" s="22">
        <v>67362</v>
      </c>
      <c r="F194" s="22">
        <v>80000</v>
      </c>
      <c r="G194" s="50">
        <v>80000</v>
      </c>
      <c r="H194" s="22"/>
      <c r="I194" s="22"/>
      <c r="J194" s="22"/>
      <c r="K194" s="22"/>
      <c r="L194" s="203">
        <f>F194/E194</f>
        <v>1.1876131943825896</v>
      </c>
    </row>
    <row r="195" spans="1:12" ht="12.75">
      <c r="A195" s="17" t="s">
        <v>55</v>
      </c>
      <c r="B195" s="30"/>
      <c r="C195" s="30"/>
      <c r="D195" s="30" t="s">
        <v>149</v>
      </c>
      <c r="E195" s="18">
        <v>99140</v>
      </c>
      <c r="F195" s="18">
        <v>85350</v>
      </c>
      <c r="G195" s="28">
        <v>85350</v>
      </c>
      <c r="H195" s="18"/>
      <c r="I195" s="18"/>
      <c r="J195" s="18"/>
      <c r="K195" s="18"/>
      <c r="L195" s="202">
        <f t="shared" si="33"/>
        <v>0.8609037724430099</v>
      </c>
    </row>
    <row r="196" spans="1:12" ht="12.75">
      <c r="A196" s="17" t="s">
        <v>24</v>
      </c>
      <c r="B196" s="30"/>
      <c r="C196" s="30"/>
      <c r="D196" s="30" t="s">
        <v>157</v>
      </c>
      <c r="E196" s="18">
        <v>8892</v>
      </c>
      <c r="F196" s="18">
        <v>8500</v>
      </c>
      <c r="G196" s="28">
        <v>8500</v>
      </c>
      <c r="H196" s="18"/>
      <c r="I196" s="18"/>
      <c r="J196" s="18"/>
      <c r="K196" s="18"/>
      <c r="L196" s="202">
        <f t="shared" si="33"/>
        <v>0.9559154295996402</v>
      </c>
    </row>
    <row r="197" spans="1:12" ht="12.75">
      <c r="A197" s="17" t="s">
        <v>25</v>
      </c>
      <c r="B197" s="30"/>
      <c r="C197" s="30"/>
      <c r="D197" s="30" t="s">
        <v>161</v>
      </c>
      <c r="E197" s="18">
        <v>6637</v>
      </c>
      <c r="F197" s="18">
        <v>8500</v>
      </c>
      <c r="G197" s="28">
        <v>8500</v>
      </c>
      <c r="H197" s="18"/>
      <c r="I197" s="18"/>
      <c r="J197" s="18"/>
      <c r="K197" s="18"/>
      <c r="L197" s="202">
        <f t="shared" si="33"/>
        <v>1.2806991110441464</v>
      </c>
    </row>
    <row r="198" spans="1:12" ht="12.75">
      <c r="A198" s="17" t="s">
        <v>26</v>
      </c>
      <c r="B198" s="30"/>
      <c r="C198" s="30"/>
      <c r="D198" s="30" t="s">
        <v>158</v>
      </c>
      <c r="E198" s="18">
        <v>152400</v>
      </c>
      <c r="F198" s="18">
        <v>159300</v>
      </c>
      <c r="G198" s="28">
        <v>159300</v>
      </c>
      <c r="H198" s="18"/>
      <c r="I198" s="18"/>
      <c r="J198" s="18"/>
      <c r="K198" s="18"/>
      <c r="L198" s="202">
        <f t="shared" si="33"/>
        <v>1.045275590551181</v>
      </c>
    </row>
    <row r="199" spans="1:12" ht="12.75">
      <c r="A199" s="21" t="s">
        <v>49</v>
      </c>
      <c r="B199" s="35"/>
      <c r="C199" s="35"/>
      <c r="D199" s="35" t="s">
        <v>146</v>
      </c>
      <c r="E199" s="22">
        <v>1514022</v>
      </c>
      <c r="F199" s="22">
        <v>1188315</v>
      </c>
      <c r="G199" s="22"/>
      <c r="H199" s="22"/>
      <c r="I199" s="22"/>
      <c r="J199" s="22"/>
      <c r="K199" s="22">
        <f>SUM(F199)</f>
        <v>1188315</v>
      </c>
      <c r="L199" s="202">
        <f t="shared" si="33"/>
        <v>0.7848730071293548</v>
      </c>
    </row>
    <row r="200" spans="1:12" ht="12.75">
      <c r="A200" s="19" t="s">
        <v>129</v>
      </c>
      <c r="B200" s="33"/>
      <c r="C200" s="33"/>
      <c r="D200" s="33" t="s">
        <v>162</v>
      </c>
      <c r="E200" s="20">
        <v>22666</v>
      </c>
      <c r="F200" s="20">
        <v>50500</v>
      </c>
      <c r="G200" s="20"/>
      <c r="H200" s="20"/>
      <c r="I200" s="20"/>
      <c r="J200" s="20"/>
      <c r="K200" s="22">
        <f>SUM(F200)</f>
        <v>50500</v>
      </c>
      <c r="L200" s="202">
        <f t="shared" si="33"/>
        <v>2.2280067060795905</v>
      </c>
    </row>
    <row r="201" spans="1:12" ht="12.75">
      <c r="A201" s="16" t="s">
        <v>29</v>
      </c>
      <c r="B201" s="34"/>
      <c r="C201" s="34" t="s">
        <v>130</v>
      </c>
      <c r="D201" s="34"/>
      <c r="E201" s="63">
        <f>SUM(E202:E207)</f>
        <v>653625</v>
      </c>
      <c r="F201" s="63">
        <f aca="true" t="shared" si="34" ref="F201:K201">SUM(F202+F203+F204+F205+F206+F207+F208)</f>
        <v>726018</v>
      </c>
      <c r="G201" s="63">
        <f t="shared" si="34"/>
        <v>696018</v>
      </c>
      <c r="H201" s="63">
        <f t="shared" si="34"/>
        <v>655000</v>
      </c>
      <c r="I201" s="63">
        <f t="shared" si="34"/>
        <v>0</v>
      </c>
      <c r="J201" s="63">
        <f t="shared" si="34"/>
        <v>0</v>
      </c>
      <c r="K201" s="63">
        <f t="shared" si="34"/>
        <v>30000</v>
      </c>
      <c r="L201" s="200">
        <f t="shared" si="33"/>
        <v>1.110756167527252</v>
      </c>
    </row>
    <row r="202" spans="1:12" ht="12.75">
      <c r="A202" s="26" t="s">
        <v>17</v>
      </c>
      <c r="B202" s="32"/>
      <c r="C202" s="32"/>
      <c r="D202" s="32" t="s">
        <v>165</v>
      </c>
      <c r="E202" s="28">
        <v>9485</v>
      </c>
      <c r="F202" s="28">
        <v>11606</v>
      </c>
      <c r="G202" s="28">
        <v>11606</v>
      </c>
      <c r="H202" s="28"/>
      <c r="I202" s="28"/>
      <c r="J202" s="28"/>
      <c r="K202" s="28"/>
      <c r="L202" s="201">
        <f t="shared" si="33"/>
        <v>1.2236162361623617</v>
      </c>
    </row>
    <row r="203" spans="1:12" ht="12.75">
      <c r="A203" s="89" t="s">
        <v>21</v>
      </c>
      <c r="B203" s="90"/>
      <c r="C203" s="90"/>
      <c r="D203" s="90" t="s">
        <v>153</v>
      </c>
      <c r="E203" s="91">
        <v>477231</v>
      </c>
      <c r="F203" s="91">
        <v>500300</v>
      </c>
      <c r="G203" s="28">
        <v>500300</v>
      </c>
      <c r="H203" s="91">
        <v>500300</v>
      </c>
      <c r="I203" s="91"/>
      <c r="J203" s="91"/>
      <c r="K203" s="91"/>
      <c r="L203" s="203">
        <f t="shared" si="33"/>
        <v>1.0483392738527044</v>
      </c>
    </row>
    <row r="204" spans="1:12" ht="12.75">
      <c r="A204" s="21" t="s">
        <v>22</v>
      </c>
      <c r="B204" s="35"/>
      <c r="C204" s="35"/>
      <c r="D204" s="35" t="s">
        <v>154</v>
      </c>
      <c r="E204" s="22">
        <v>35043</v>
      </c>
      <c r="F204" s="22">
        <v>41400</v>
      </c>
      <c r="G204" s="91">
        <v>41400</v>
      </c>
      <c r="H204" s="22">
        <v>41400</v>
      </c>
      <c r="I204" s="22"/>
      <c r="J204" s="22"/>
      <c r="K204" s="22"/>
      <c r="L204" s="203">
        <f t="shared" si="33"/>
        <v>1.1814057015666466</v>
      </c>
    </row>
    <row r="205" spans="1:12" ht="12.75">
      <c r="A205" s="17" t="s">
        <v>18</v>
      </c>
      <c r="B205" s="30"/>
      <c r="C205" s="30"/>
      <c r="D205" s="30" t="s">
        <v>155</v>
      </c>
      <c r="E205" s="18">
        <v>90512</v>
      </c>
      <c r="F205" s="18">
        <v>99450</v>
      </c>
      <c r="G205" s="48">
        <v>99450</v>
      </c>
      <c r="H205" s="18">
        <v>99450</v>
      </c>
      <c r="I205" s="18"/>
      <c r="J205" s="18"/>
      <c r="K205" s="18"/>
      <c r="L205" s="202">
        <f aca="true" t="shared" si="35" ref="L205:L212">F205/E205</f>
        <v>1.0987493371044723</v>
      </c>
    </row>
    <row r="206" spans="1:12" ht="12.75">
      <c r="A206" s="17" t="s">
        <v>19</v>
      </c>
      <c r="B206" s="30"/>
      <c r="C206" s="30"/>
      <c r="D206" s="30" t="s">
        <v>156</v>
      </c>
      <c r="E206" s="18">
        <v>12344</v>
      </c>
      <c r="F206" s="18">
        <v>13850</v>
      </c>
      <c r="G206" s="28">
        <v>13850</v>
      </c>
      <c r="H206" s="18">
        <v>13850</v>
      </c>
      <c r="I206" s="18"/>
      <c r="J206" s="18"/>
      <c r="K206" s="18"/>
      <c r="L206" s="203">
        <f t="shared" si="35"/>
        <v>1.12200259235256</v>
      </c>
    </row>
    <row r="207" spans="1:12" ht="12.75">
      <c r="A207" s="21" t="s">
        <v>26</v>
      </c>
      <c r="B207" s="35"/>
      <c r="C207" s="35"/>
      <c r="D207" s="35" t="s">
        <v>158</v>
      </c>
      <c r="E207" s="22">
        <v>29010</v>
      </c>
      <c r="F207" s="22">
        <v>29412</v>
      </c>
      <c r="G207" s="50">
        <v>29412</v>
      </c>
      <c r="H207" s="22"/>
      <c r="I207" s="22"/>
      <c r="J207" s="22"/>
      <c r="K207" s="22"/>
      <c r="L207" s="203">
        <f t="shared" si="35"/>
        <v>1.0138572905894518</v>
      </c>
    </row>
    <row r="208" spans="1:12" ht="12.75">
      <c r="A208" s="19" t="s">
        <v>49</v>
      </c>
      <c r="B208" s="33"/>
      <c r="C208" s="33"/>
      <c r="D208" s="33" t="s">
        <v>146</v>
      </c>
      <c r="E208" s="20"/>
      <c r="F208" s="20">
        <v>30000</v>
      </c>
      <c r="G208" s="20"/>
      <c r="H208" s="20"/>
      <c r="I208" s="20"/>
      <c r="J208" s="20"/>
      <c r="K208" s="20">
        <f>SUM(F208)</f>
        <v>30000</v>
      </c>
      <c r="L208" s="216"/>
    </row>
    <row r="209" spans="1:12" s="13" customFormat="1" ht="12.75">
      <c r="A209" s="16" t="s">
        <v>28</v>
      </c>
      <c r="B209" s="34"/>
      <c r="C209" s="34" t="s">
        <v>131</v>
      </c>
      <c r="D209" s="34"/>
      <c r="E209" s="63">
        <f aca="true" t="shared" si="36" ref="E209:K209">SUM(E210+E211+E212+E213+E214+E215+E216+E217+E218+E222+E223+E224+E225+E226+E227)</f>
        <v>1655672</v>
      </c>
      <c r="F209" s="63">
        <f t="shared" si="36"/>
        <v>1843699</v>
      </c>
      <c r="G209" s="63">
        <f t="shared" si="36"/>
        <v>1826079</v>
      </c>
      <c r="H209" s="63">
        <f t="shared" si="36"/>
        <v>1446700</v>
      </c>
      <c r="I209" s="63">
        <f t="shared" si="36"/>
        <v>0</v>
      </c>
      <c r="J209" s="63">
        <f t="shared" si="36"/>
        <v>0</v>
      </c>
      <c r="K209" s="63">
        <f t="shared" si="36"/>
        <v>17620</v>
      </c>
      <c r="L209" s="200">
        <f t="shared" si="35"/>
        <v>1.1135653680197528</v>
      </c>
    </row>
    <row r="210" spans="1:12" s="53" customFormat="1" ht="12.75">
      <c r="A210" s="46" t="s">
        <v>17</v>
      </c>
      <c r="B210" s="49"/>
      <c r="C210" s="49"/>
      <c r="D210" s="49" t="s">
        <v>165</v>
      </c>
      <c r="E210" s="50">
        <v>16650</v>
      </c>
      <c r="F210" s="50">
        <v>33756</v>
      </c>
      <c r="G210" s="156">
        <v>33756</v>
      </c>
      <c r="H210" s="50"/>
      <c r="I210" s="50"/>
      <c r="J210" s="50"/>
      <c r="K210" s="50"/>
      <c r="L210" s="212">
        <f t="shared" si="35"/>
        <v>2.0273873873873876</v>
      </c>
    </row>
    <row r="211" spans="1:12" s="53" customFormat="1" ht="12.75">
      <c r="A211" s="45" t="s">
        <v>225</v>
      </c>
      <c r="B211" s="47"/>
      <c r="C211" s="47"/>
      <c r="D211" s="47" t="s">
        <v>197</v>
      </c>
      <c r="E211" s="48">
        <v>5270</v>
      </c>
      <c r="F211" s="48">
        <v>30000</v>
      </c>
      <c r="G211" s="48">
        <v>30000</v>
      </c>
      <c r="H211" s="48"/>
      <c r="I211" s="48"/>
      <c r="J211" s="48"/>
      <c r="K211" s="48"/>
      <c r="L211" s="229">
        <f t="shared" si="35"/>
        <v>5.692599620493358</v>
      </c>
    </row>
    <row r="212" spans="1:12" s="53" customFormat="1" ht="12.75">
      <c r="A212" s="17" t="s">
        <v>21</v>
      </c>
      <c r="B212" s="30"/>
      <c r="C212" s="30"/>
      <c r="D212" s="30" t="s">
        <v>153</v>
      </c>
      <c r="E212" s="18">
        <v>1021209</v>
      </c>
      <c r="F212" s="18">
        <v>1108500</v>
      </c>
      <c r="G212" s="48">
        <v>1108500</v>
      </c>
      <c r="H212" s="18">
        <v>1108500</v>
      </c>
      <c r="I212" s="18"/>
      <c r="J212" s="18"/>
      <c r="K212" s="18"/>
      <c r="L212" s="195">
        <f t="shared" si="35"/>
        <v>1.0854780950814182</v>
      </c>
    </row>
    <row r="213" spans="1:12" s="53" customFormat="1" ht="12.75">
      <c r="A213" s="17" t="s">
        <v>22</v>
      </c>
      <c r="B213" s="30"/>
      <c r="C213" s="30"/>
      <c r="D213" s="30" t="s">
        <v>154</v>
      </c>
      <c r="E213" s="18">
        <v>68529</v>
      </c>
      <c r="F213" s="18">
        <v>86500</v>
      </c>
      <c r="G213" s="48">
        <v>86500</v>
      </c>
      <c r="H213" s="18">
        <v>86500</v>
      </c>
      <c r="I213" s="18"/>
      <c r="J213" s="18"/>
      <c r="K213" s="18"/>
      <c r="L213" s="195">
        <f aca="true" t="shared" si="37" ref="L213:L227">F213/E213</f>
        <v>1.2622393439273885</v>
      </c>
    </row>
    <row r="214" spans="1:12" s="53" customFormat="1" ht="12.75">
      <c r="A214" s="21" t="s">
        <v>18</v>
      </c>
      <c r="B214" s="35"/>
      <c r="C214" s="35"/>
      <c r="D214" s="35" t="s">
        <v>155</v>
      </c>
      <c r="E214" s="22">
        <v>194266</v>
      </c>
      <c r="F214" s="22">
        <v>221200</v>
      </c>
      <c r="G214" s="48">
        <v>221200</v>
      </c>
      <c r="H214" s="22">
        <v>221200</v>
      </c>
      <c r="I214" s="22"/>
      <c r="J214" s="22"/>
      <c r="K214" s="22"/>
      <c r="L214" s="195">
        <f t="shared" si="37"/>
        <v>1.1386449507376484</v>
      </c>
    </row>
    <row r="215" spans="1:12" s="53" customFormat="1" ht="12.75">
      <c r="A215" s="21" t="s">
        <v>19</v>
      </c>
      <c r="B215" s="35"/>
      <c r="C215" s="35"/>
      <c r="D215" s="35" t="s">
        <v>156</v>
      </c>
      <c r="E215" s="22">
        <v>26327</v>
      </c>
      <c r="F215" s="22">
        <v>30500</v>
      </c>
      <c r="G215" s="48">
        <v>30500</v>
      </c>
      <c r="H215" s="22">
        <v>30500</v>
      </c>
      <c r="I215" s="22"/>
      <c r="J215" s="22"/>
      <c r="K215" s="22"/>
      <c r="L215" s="195">
        <f t="shared" si="37"/>
        <v>1.1585064762411212</v>
      </c>
    </row>
    <row r="216" spans="1:12" s="53" customFormat="1" ht="12.75">
      <c r="A216" s="17" t="s">
        <v>51</v>
      </c>
      <c r="B216" s="30"/>
      <c r="C216" s="30"/>
      <c r="D216" s="30" t="s">
        <v>148</v>
      </c>
      <c r="E216" s="18">
        <v>46250</v>
      </c>
      <c r="F216" s="18">
        <v>44000</v>
      </c>
      <c r="G216" s="48">
        <v>44000</v>
      </c>
      <c r="H216" s="18"/>
      <c r="I216" s="18"/>
      <c r="J216" s="18"/>
      <c r="K216" s="18"/>
      <c r="L216" s="195">
        <f t="shared" si="37"/>
        <v>0.9513513513513514</v>
      </c>
    </row>
    <row r="217" spans="1:12" s="53" customFormat="1" ht="12.75">
      <c r="A217" s="55" t="s">
        <v>128</v>
      </c>
      <c r="B217" s="56"/>
      <c r="C217" s="56"/>
      <c r="D217" s="56" t="s">
        <v>167</v>
      </c>
      <c r="E217" s="57">
        <v>29550</v>
      </c>
      <c r="F217" s="57">
        <v>32000</v>
      </c>
      <c r="G217" s="48">
        <v>32000</v>
      </c>
      <c r="H217" s="57"/>
      <c r="I217" s="57"/>
      <c r="J217" s="57"/>
      <c r="K217" s="57"/>
      <c r="L217" s="195">
        <f t="shared" si="37"/>
        <v>1.0829103214890017</v>
      </c>
    </row>
    <row r="218" spans="1:12" s="53" customFormat="1" ht="13.5" thickBot="1">
      <c r="A218" s="21" t="s">
        <v>65</v>
      </c>
      <c r="B218" s="35"/>
      <c r="C218" s="35"/>
      <c r="D218" s="35" t="s">
        <v>159</v>
      </c>
      <c r="E218" s="165">
        <v>108563</v>
      </c>
      <c r="F218" s="22">
        <v>120000</v>
      </c>
      <c r="G218" s="91">
        <v>120000</v>
      </c>
      <c r="H218" s="22"/>
      <c r="I218" s="22"/>
      <c r="J218" s="22"/>
      <c r="K218" s="22"/>
      <c r="L218" s="196">
        <f t="shared" si="37"/>
        <v>1.1053489678804012</v>
      </c>
    </row>
    <row r="219" spans="1:12" s="53" customFormat="1" ht="12.75">
      <c r="A219" s="136"/>
      <c r="B219" s="137"/>
      <c r="C219" s="137"/>
      <c r="D219" s="137"/>
      <c r="E219" s="298"/>
      <c r="F219" s="138"/>
      <c r="G219" s="144"/>
      <c r="H219" s="138"/>
      <c r="I219" s="138"/>
      <c r="J219" s="138"/>
      <c r="K219" s="138"/>
      <c r="L219" s="239"/>
    </row>
    <row r="220" spans="1:12" s="53" customFormat="1" ht="13.5" thickBot="1">
      <c r="A220" s="139"/>
      <c r="B220" s="140"/>
      <c r="C220" s="140"/>
      <c r="D220" s="140"/>
      <c r="E220" s="299"/>
      <c r="F220" s="141"/>
      <c r="G220" s="98"/>
      <c r="H220" s="141"/>
      <c r="I220" s="141"/>
      <c r="J220" s="141"/>
      <c r="K220" s="141"/>
      <c r="L220" s="240"/>
    </row>
    <row r="221" spans="1:12" s="53" customFormat="1" ht="15.75" thickBot="1">
      <c r="A221" s="73">
        <v>1</v>
      </c>
      <c r="B221" s="79">
        <v>2</v>
      </c>
      <c r="C221" s="79">
        <v>3</v>
      </c>
      <c r="D221" s="79">
        <v>4</v>
      </c>
      <c r="E221" s="74">
        <v>5</v>
      </c>
      <c r="F221" s="74">
        <v>6</v>
      </c>
      <c r="G221" s="74">
        <v>7</v>
      </c>
      <c r="H221" s="74">
        <v>8</v>
      </c>
      <c r="I221" s="74">
        <v>9</v>
      </c>
      <c r="J221" s="74">
        <v>10</v>
      </c>
      <c r="K221" s="74">
        <v>11</v>
      </c>
      <c r="L221" s="80" t="s">
        <v>47</v>
      </c>
    </row>
    <row r="222" spans="1:12" s="53" customFormat="1" ht="12.75">
      <c r="A222" s="21" t="s">
        <v>48</v>
      </c>
      <c r="B222" s="35"/>
      <c r="C222" s="35"/>
      <c r="D222" s="35" t="s">
        <v>145</v>
      </c>
      <c r="E222" s="165">
        <v>6992</v>
      </c>
      <c r="F222" s="22">
        <v>7600</v>
      </c>
      <c r="G222" s="91">
        <v>7600</v>
      </c>
      <c r="H222" s="22"/>
      <c r="I222" s="22"/>
      <c r="J222" s="22"/>
      <c r="K222" s="22"/>
      <c r="L222" s="196">
        <f t="shared" si="37"/>
        <v>1.0869565217391304</v>
      </c>
    </row>
    <row r="223" spans="1:12" s="53" customFormat="1" ht="12.75">
      <c r="A223" s="21" t="s">
        <v>55</v>
      </c>
      <c r="B223" s="35"/>
      <c r="C223" s="35"/>
      <c r="D223" s="35" t="s">
        <v>149</v>
      </c>
      <c r="E223" s="22">
        <v>29189</v>
      </c>
      <c r="F223" s="22">
        <v>28000</v>
      </c>
      <c r="G223" s="48">
        <v>28000</v>
      </c>
      <c r="H223" s="22"/>
      <c r="I223" s="22"/>
      <c r="J223" s="22"/>
      <c r="K223" s="22"/>
      <c r="L223" s="195">
        <f t="shared" si="37"/>
        <v>0.9592654767206824</v>
      </c>
    </row>
    <row r="224" spans="1:12" ht="12.75">
      <c r="A224" s="17" t="s">
        <v>24</v>
      </c>
      <c r="B224" s="30"/>
      <c r="C224" s="30"/>
      <c r="D224" s="30" t="s">
        <v>157</v>
      </c>
      <c r="E224" s="18">
        <v>4715</v>
      </c>
      <c r="F224" s="18">
        <v>4000</v>
      </c>
      <c r="G224" s="48">
        <v>4000</v>
      </c>
      <c r="H224" s="18"/>
      <c r="I224" s="18"/>
      <c r="J224" s="18"/>
      <c r="K224" s="18"/>
      <c r="L224" s="195">
        <f t="shared" si="37"/>
        <v>0.848356309650053</v>
      </c>
    </row>
    <row r="225" spans="1:12" ht="12.75">
      <c r="A225" s="17" t="s">
        <v>25</v>
      </c>
      <c r="B225" s="30"/>
      <c r="C225" s="30"/>
      <c r="D225" s="30" t="s">
        <v>161</v>
      </c>
      <c r="E225" s="18">
        <v>7695</v>
      </c>
      <c r="F225" s="18">
        <v>11000</v>
      </c>
      <c r="G225" s="48">
        <v>11000</v>
      </c>
      <c r="H225" s="18"/>
      <c r="I225" s="18"/>
      <c r="J225" s="18"/>
      <c r="K225" s="18"/>
      <c r="L225" s="195">
        <f t="shared" si="37"/>
        <v>1.4294996751137101</v>
      </c>
    </row>
    <row r="226" spans="1:12" ht="12.75">
      <c r="A226" s="17" t="s">
        <v>26</v>
      </c>
      <c r="B226" s="30"/>
      <c r="C226" s="30"/>
      <c r="D226" s="30" t="s">
        <v>158</v>
      </c>
      <c r="E226" s="18">
        <v>64400</v>
      </c>
      <c r="F226" s="18">
        <v>69023</v>
      </c>
      <c r="G226" s="48">
        <v>69023</v>
      </c>
      <c r="H226" s="18"/>
      <c r="I226" s="18"/>
      <c r="J226" s="18"/>
      <c r="K226" s="18"/>
      <c r="L226" s="195">
        <f t="shared" si="37"/>
        <v>1.0717857142857143</v>
      </c>
    </row>
    <row r="227" spans="1:12" ht="12.75">
      <c r="A227" s="19" t="s">
        <v>129</v>
      </c>
      <c r="B227" s="33"/>
      <c r="C227" s="33"/>
      <c r="D227" s="33" t="s">
        <v>162</v>
      </c>
      <c r="E227" s="20">
        <v>26067</v>
      </c>
      <c r="F227" s="20">
        <v>17620</v>
      </c>
      <c r="G227" s="20"/>
      <c r="H227" s="20"/>
      <c r="I227" s="20"/>
      <c r="J227" s="20"/>
      <c r="K227" s="20">
        <f>SUM(F227)</f>
        <v>17620</v>
      </c>
      <c r="L227" s="195">
        <f t="shared" si="37"/>
        <v>0.6759504354164269</v>
      </c>
    </row>
    <row r="228" spans="1:12" s="13" customFormat="1" ht="12.75">
      <c r="A228" s="16" t="s">
        <v>132</v>
      </c>
      <c r="B228" s="34"/>
      <c r="C228" s="34" t="s">
        <v>133</v>
      </c>
      <c r="D228" s="34"/>
      <c r="E228" s="63">
        <f aca="true" t="shared" si="38" ref="E228:K228">SUM(E229+E230+E231+E232+E233+E234+E235+E236+E237+E238)</f>
        <v>216085</v>
      </c>
      <c r="F228" s="63">
        <f t="shared" si="38"/>
        <v>448800</v>
      </c>
      <c r="G228" s="63">
        <f t="shared" si="38"/>
        <v>245800</v>
      </c>
      <c r="H228" s="63">
        <f t="shared" si="38"/>
        <v>52800</v>
      </c>
      <c r="I228" s="63">
        <f t="shared" si="38"/>
        <v>0</v>
      </c>
      <c r="J228" s="63">
        <f t="shared" si="38"/>
        <v>0</v>
      </c>
      <c r="K228" s="63">
        <f t="shared" si="38"/>
        <v>203000</v>
      </c>
      <c r="L228" s="200">
        <f>F228/E228</f>
        <v>2.0769604553763563</v>
      </c>
    </row>
    <row r="229" spans="1:12" ht="12.75">
      <c r="A229" s="17" t="s">
        <v>21</v>
      </c>
      <c r="B229" s="30"/>
      <c r="C229" s="30"/>
      <c r="D229" s="30" t="s">
        <v>153</v>
      </c>
      <c r="E229" s="18">
        <v>33897</v>
      </c>
      <c r="F229" s="18">
        <v>38500</v>
      </c>
      <c r="G229" s="18">
        <v>38500</v>
      </c>
      <c r="H229" s="18">
        <v>38500</v>
      </c>
      <c r="I229" s="18"/>
      <c r="J229" s="18"/>
      <c r="K229" s="18"/>
      <c r="L229" s="195">
        <f>F229/E229</f>
        <v>1.1357937280585302</v>
      </c>
    </row>
    <row r="230" spans="1:12" ht="12.75">
      <c r="A230" s="17" t="s">
        <v>22</v>
      </c>
      <c r="B230" s="30"/>
      <c r="C230" s="30"/>
      <c r="D230" s="30" t="s">
        <v>154</v>
      </c>
      <c r="E230" s="18">
        <v>2728</v>
      </c>
      <c r="F230" s="18">
        <v>3100</v>
      </c>
      <c r="G230" s="18">
        <v>3100</v>
      </c>
      <c r="H230" s="18">
        <v>3100</v>
      </c>
      <c r="I230" s="18"/>
      <c r="J230" s="18"/>
      <c r="K230" s="18"/>
      <c r="L230" s="195">
        <f>F230/E230</f>
        <v>1.1363636363636365</v>
      </c>
    </row>
    <row r="231" spans="1:12" ht="12.75">
      <c r="A231" s="17" t="s">
        <v>18</v>
      </c>
      <c r="B231" s="30"/>
      <c r="C231" s="30"/>
      <c r="D231" s="30" t="s">
        <v>155</v>
      </c>
      <c r="E231" s="18">
        <v>8870</v>
      </c>
      <c r="F231" s="18">
        <v>10100</v>
      </c>
      <c r="G231" s="18">
        <v>10100</v>
      </c>
      <c r="H231" s="18">
        <v>10100</v>
      </c>
      <c r="I231" s="18"/>
      <c r="J231" s="18"/>
      <c r="K231" s="18"/>
      <c r="L231" s="195">
        <f aca="true" t="shared" si="39" ref="L231:L237">F231/E231</f>
        <v>1.1386696730552424</v>
      </c>
    </row>
    <row r="232" spans="1:12" ht="12.75">
      <c r="A232" s="21" t="s">
        <v>19</v>
      </c>
      <c r="B232" s="35"/>
      <c r="C232" s="35"/>
      <c r="D232" s="35" t="s">
        <v>156</v>
      </c>
      <c r="E232" s="22">
        <v>1021</v>
      </c>
      <c r="F232" s="22">
        <v>1100</v>
      </c>
      <c r="G232" s="22">
        <v>1100</v>
      </c>
      <c r="H232" s="22">
        <v>1100</v>
      </c>
      <c r="I232" s="22"/>
      <c r="J232" s="22"/>
      <c r="K232" s="22"/>
      <c r="L232" s="196">
        <f t="shared" si="39"/>
        <v>1.0773751224289911</v>
      </c>
    </row>
    <row r="233" spans="1:12" ht="12.75">
      <c r="A233" s="17" t="s">
        <v>51</v>
      </c>
      <c r="B233" s="30"/>
      <c r="C233" s="30"/>
      <c r="D233" s="30" t="s">
        <v>148</v>
      </c>
      <c r="E233" s="18">
        <v>18399</v>
      </c>
      <c r="F233" s="18">
        <v>20000</v>
      </c>
      <c r="G233" s="18">
        <v>20000</v>
      </c>
      <c r="H233" s="18"/>
      <c r="I233" s="18"/>
      <c r="J233" s="18"/>
      <c r="K233" s="18"/>
      <c r="L233" s="195">
        <f>F233/E233</f>
        <v>1.087015598673841</v>
      </c>
    </row>
    <row r="234" spans="1:12" ht="12.75">
      <c r="A234" s="55" t="s">
        <v>48</v>
      </c>
      <c r="B234" s="56"/>
      <c r="C234" s="56"/>
      <c r="D234" s="56" t="s">
        <v>145</v>
      </c>
      <c r="E234" s="57">
        <v>2043</v>
      </c>
      <c r="F234" s="57">
        <v>3100</v>
      </c>
      <c r="G234" s="57">
        <v>3100</v>
      </c>
      <c r="H234" s="57"/>
      <c r="I234" s="57"/>
      <c r="J234" s="57"/>
      <c r="K234" s="57"/>
      <c r="L234" s="211">
        <f t="shared" si="39"/>
        <v>1.5173764072442486</v>
      </c>
    </row>
    <row r="235" spans="1:12" ht="12.75">
      <c r="A235" s="17" t="s">
        <v>55</v>
      </c>
      <c r="B235" s="30"/>
      <c r="C235" s="30"/>
      <c r="D235" s="30" t="s">
        <v>149</v>
      </c>
      <c r="E235" s="18">
        <v>146662</v>
      </c>
      <c r="F235" s="18">
        <v>165000</v>
      </c>
      <c r="G235" s="18">
        <v>165000</v>
      </c>
      <c r="H235" s="18"/>
      <c r="I235" s="18"/>
      <c r="J235" s="18"/>
      <c r="K235" s="18"/>
      <c r="L235" s="195">
        <f t="shared" si="39"/>
        <v>1.125035796593528</v>
      </c>
    </row>
    <row r="236" spans="1:12" ht="12.75">
      <c r="A236" s="17" t="s">
        <v>25</v>
      </c>
      <c r="B236" s="30"/>
      <c r="C236" s="30"/>
      <c r="D236" s="30" t="s">
        <v>161</v>
      </c>
      <c r="E236" s="18">
        <v>1112</v>
      </c>
      <c r="F236" s="18">
        <v>3500</v>
      </c>
      <c r="G236" s="18">
        <v>3500</v>
      </c>
      <c r="H236" s="18"/>
      <c r="I236" s="18"/>
      <c r="J236" s="18"/>
      <c r="K236" s="18"/>
      <c r="L236" s="195">
        <f t="shared" si="39"/>
        <v>3.147482014388489</v>
      </c>
    </row>
    <row r="237" spans="1:12" ht="12.75">
      <c r="A237" s="21" t="s">
        <v>26</v>
      </c>
      <c r="B237" s="35"/>
      <c r="C237" s="35"/>
      <c r="D237" s="35" t="s">
        <v>158</v>
      </c>
      <c r="E237" s="22">
        <v>1353</v>
      </c>
      <c r="F237" s="22">
        <v>1400</v>
      </c>
      <c r="G237" s="18">
        <v>1400</v>
      </c>
      <c r="H237" s="22"/>
      <c r="I237" s="22"/>
      <c r="J237" s="22"/>
      <c r="K237" s="22"/>
      <c r="L237" s="195">
        <f t="shared" si="39"/>
        <v>1.0347376201034737</v>
      </c>
    </row>
    <row r="238" spans="1:12" ht="12.75">
      <c r="A238" s="19" t="s">
        <v>129</v>
      </c>
      <c r="B238" s="33"/>
      <c r="C238" s="33"/>
      <c r="D238" s="33" t="s">
        <v>162</v>
      </c>
      <c r="E238" s="20"/>
      <c r="F238" s="20">
        <v>203000</v>
      </c>
      <c r="G238" s="20"/>
      <c r="H238" s="20"/>
      <c r="I238" s="20"/>
      <c r="J238" s="20"/>
      <c r="K238" s="20">
        <f>SUM(F238)</f>
        <v>203000</v>
      </c>
      <c r="L238" s="195"/>
    </row>
    <row r="239" spans="1:12" s="53" customFormat="1" ht="12.75">
      <c r="A239" s="16" t="s">
        <v>134</v>
      </c>
      <c r="B239" s="34"/>
      <c r="C239" s="34" t="s">
        <v>135</v>
      </c>
      <c r="D239" s="34"/>
      <c r="E239" s="63">
        <f>SUM(E240:E250)</f>
        <v>244700</v>
      </c>
      <c r="F239" s="63">
        <f>SUM(F240:F250)</f>
        <v>280880</v>
      </c>
      <c r="G239" s="63">
        <f>SUM(G240:G250)</f>
        <v>263880</v>
      </c>
      <c r="H239" s="63">
        <f>SUM(H240:H250)</f>
        <v>215500</v>
      </c>
      <c r="I239" s="63"/>
      <c r="J239" s="63"/>
      <c r="K239" s="63">
        <f>SUM(K250)</f>
        <v>17000</v>
      </c>
      <c r="L239" s="200">
        <f>F239/E239</f>
        <v>1.1478545157335514</v>
      </c>
    </row>
    <row r="240" spans="1:12" s="53" customFormat="1" ht="12.75">
      <c r="A240" s="89" t="s">
        <v>21</v>
      </c>
      <c r="B240" s="90"/>
      <c r="C240" s="90"/>
      <c r="D240" s="90" t="s">
        <v>153</v>
      </c>
      <c r="E240" s="91">
        <v>153650</v>
      </c>
      <c r="F240" s="91">
        <v>165000</v>
      </c>
      <c r="G240" s="91">
        <v>165000</v>
      </c>
      <c r="H240" s="91">
        <v>165000</v>
      </c>
      <c r="I240" s="91"/>
      <c r="J240" s="91"/>
      <c r="K240" s="91"/>
      <c r="L240" s="203">
        <f>F240/E240</f>
        <v>1.073869183208591</v>
      </c>
    </row>
    <row r="241" spans="1:12" s="53" customFormat="1" ht="12.75">
      <c r="A241" s="45" t="s">
        <v>22</v>
      </c>
      <c r="B241" s="47"/>
      <c r="C241" s="47"/>
      <c r="D241" s="47" t="s">
        <v>154</v>
      </c>
      <c r="E241" s="48">
        <v>11275</v>
      </c>
      <c r="F241" s="48">
        <v>13000</v>
      </c>
      <c r="G241" s="48">
        <v>13000</v>
      </c>
      <c r="H241" s="48">
        <v>13000</v>
      </c>
      <c r="I241" s="48"/>
      <c r="J241" s="48"/>
      <c r="K241" s="48"/>
      <c r="L241" s="202">
        <f aca="true" t="shared" si="40" ref="L241:L250">F241/E241</f>
        <v>1.1529933481152994</v>
      </c>
    </row>
    <row r="242" spans="1:12" s="53" customFormat="1" ht="12.75">
      <c r="A242" s="45" t="s">
        <v>18</v>
      </c>
      <c r="B242" s="47"/>
      <c r="C242" s="47"/>
      <c r="D242" s="47" t="s">
        <v>155</v>
      </c>
      <c r="E242" s="48">
        <v>29700</v>
      </c>
      <c r="F242" s="48">
        <v>33000</v>
      </c>
      <c r="G242" s="48">
        <v>33000</v>
      </c>
      <c r="H242" s="48">
        <v>33000</v>
      </c>
      <c r="I242" s="48"/>
      <c r="J242" s="48"/>
      <c r="K242" s="48"/>
      <c r="L242" s="202">
        <f t="shared" si="40"/>
        <v>1.1111111111111112</v>
      </c>
    </row>
    <row r="243" spans="1:12" s="53" customFormat="1" ht="12.75">
      <c r="A243" s="89" t="s">
        <v>19</v>
      </c>
      <c r="B243" s="90"/>
      <c r="C243" s="90"/>
      <c r="D243" s="90" t="s">
        <v>156</v>
      </c>
      <c r="E243" s="91">
        <v>4043</v>
      </c>
      <c r="F243" s="91">
        <v>4500</v>
      </c>
      <c r="G243" s="48">
        <v>4500</v>
      </c>
      <c r="H243" s="91">
        <v>4500</v>
      </c>
      <c r="I243" s="91"/>
      <c r="J243" s="91"/>
      <c r="K243" s="91"/>
      <c r="L243" s="202">
        <f t="shared" si="40"/>
        <v>1.113034875092753</v>
      </c>
    </row>
    <row r="244" spans="1:12" s="53" customFormat="1" ht="12.75">
      <c r="A244" s="89" t="s">
        <v>51</v>
      </c>
      <c r="B244" s="90"/>
      <c r="C244" s="90"/>
      <c r="D244" s="90" t="s">
        <v>148</v>
      </c>
      <c r="E244" s="91">
        <v>17983</v>
      </c>
      <c r="F244" s="91">
        <v>20000</v>
      </c>
      <c r="G244" s="48">
        <v>20000</v>
      </c>
      <c r="H244" s="91"/>
      <c r="I244" s="91"/>
      <c r="J244" s="91"/>
      <c r="K244" s="91"/>
      <c r="L244" s="202">
        <f t="shared" si="40"/>
        <v>1.112161485847745</v>
      </c>
    </row>
    <row r="245" spans="1:12" s="53" customFormat="1" ht="12.75">
      <c r="A245" s="89" t="s">
        <v>48</v>
      </c>
      <c r="B245" s="90"/>
      <c r="C245" s="90"/>
      <c r="D245" s="90" t="s">
        <v>145</v>
      </c>
      <c r="E245" s="91">
        <v>816</v>
      </c>
      <c r="F245" s="91">
        <v>600</v>
      </c>
      <c r="G245" s="48">
        <v>600</v>
      </c>
      <c r="H245" s="91"/>
      <c r="I245" s="91"/>
      <c r="J245" s="91"/>
      <c r="K245" s="91"/>
      <c r="L245" s="202">
        <f t="shared" si="40"/>
        <v>0.7352941176470589</v>
      </c>
    </row>
    <row r="246" spans="1:12" s="53" customFormat="1" ht="12.75">
      <c r="A246" s="89" t="s">
        <v>55</v>
      </c>
      <c r="B246" s="90"/>
      <c r="C246" s="90"/>
      <c r="D246" s="90" t="s">
        <v>149</v>
      </c>
      <c r="E246" s="91">
        <v>20760</v>
      </c>
      <c r="F246" s="91">
        <v>23000</v>
      </c>
      <c r="G246" s="91">
        <v>23000</v>
      </c>
      <c r="H246" s="91"/>
      <c r="I246" s="91"/>
      <c r="J246" s="91"/>
      <c r="K246" s="91"/>
      <c r="L246" s="203">
        <f t="shared" si="40"/>
        <v>1.1078998073217727</v>
      </c>
    </row>
    <row r="247" spans="1:12" s="53" customFormat="1" ht="12.75">
      <c r="A247" s="45" t="s">
        <v>24</v>
      </c>
      <c r="B247" s="47"/>
      <c r="C247" s="47"/>
      <c r="D247" s="47" t="s">
        <v>157</v>
      </c>
      <c r="E247" s="48">
        <v>693</v>
      </c>
      <c r="F247" s="48">
        <v>900</v>
      </c>
      <c r="G247" s="91">
        <v>900</v>
      </c>
      <c r="H247" s="48"/>
      <c r="I247" s="48"/>
      <c r="J247" s="48"/>
      <c r="K247" s="48"/>
      <c r="L247" s="202">
        <f t="shared" si="40"/>
        <v>1.2987012987012987</v>
      </c>
    </row>
    <row r="248" spans="1:12" s="53" customFormat="1" ht="12.75">
      <c r="A248" s="89" t="s">
        <v>25</v>
      </c>
      <c r="B248" s="90"/>
      <c r="C248" s="90"/>
      <c r="D248" s="90" t="s">
        <v>161</v>
      </c>
      <c r="E248" s="91">
        <v>398</v>
      </c>
      <c r="F248" s="91">
        <v>400</v>
      </c>
      <c r="G248" s="91">
        <v>400</v>
      </c>
      <c r="H248" s="91"/>
      <c r="I248" s="91"/>
      <c r="J248" s="91"/>
      <c r="K248" s="91"/>
      <c r="L248" s="202">
        <f t="shared" si="40"/>
        <v>1.0050251256281406</v>
      </c>
    </row>
    <row r="249" spans="1:12" s="53" customFormat="1" ht="12.75">
      <c r="A249" s="89" t="s">
        <v>26</v>
      </c>
      <c r="B249" s="90"/>
      <c r="C249" s="90"/>
      <c r="D249" s="90" t="s">
        <v>158</v>
      </c>
      <c r="E249" s="91">
        <v>3382</v>
      </c>
      <c r="F249" s="91">
        <v>3480</v>
      </c>
      <c r="G249" s="91">
        <v>3480</v>
      </c>
      <c r="H249" s="91"/>
      <c r="I249" s="91"/>
      <c r="J249" s="91"/>
      <c r="K249" s="91"/>
      <c r="L249" s="202">
        <f t="shared" si="40"/>
        <v>1.028976936723832</v>
      </c>
    </row>
    <row r="250" spans="1:12" s="53" customFormat="1" ht="12.75">
      <c r="A250" s="89" t="s">
        <v>138</v>
      </c>
      <c r="B250" s="90"/>
      <c r="C250" s="90"/>
      <c r="D250" s="90" t="s">
        <v>162</v>
      </c>
      <c r="E250" s="175">
        <v>2000</v>
      </c>
      <c r="F250" s="91">
        <v>17000</v>
      </c>
      <c r="G250" s="91"/>
      <c r="H250" s="91"/>
      <c r="I250" s="91"/>
      <c r="J250" s="91"/>
      <c r="K250" s="91">
        <f>SUM(F250)</f>
        <v>17000</v>
      </c>
      <c r="L250" s="203">
        <f t="shared" si="40"/>
        <v>8.5</v>
      </c>
    </row>
    <row r="251" spans="1:12" s="13" customFormat="1" ht="12.75">
      <c r="A251" s="16" t="s">
        <v>192</v>
      </c>
      <c r="B251" s="34"/>
      <c r="C251" s="34" t="s">
        <v>193</v>
      </c>
      <c r="D251" s="34"/>
      <c r="E251" s="64">
        <f>SUM(E252)</f>
        <v>33119</v>
      </c>
      <c r="F251" s="64">
        <f>SUM(F252)</f>
        <v>34968</v>
      </c>
      <c r="G251" s="64">
        <f>SUM(G252)</f>
        <v>34968</v>
      </c>
      <c r="H251" s="64"/>
      <c r="I251" s="64"/>
      <c r="J251" s="64"/>
      <c r="K251" s="63"/>
      <c r="L251" s="217">
        <f aca="true" t="shared" si="41" ref="L251:L269">F251/E251</f>
        <v>1.0558289803436094</v>
      </c>
    </row>
    <row r="252" spans="1:12" s="53" customFormat="1" ht="12.75">
      <c r="A252" s="154" t="s">
        <v>27</v>
      </c>
      <c r="B252" s="155"/>
      <c r="C252" s="155"/>
      <c r="D252" s="155" t="s">
        <v>166</v>
      </c>
      <c r="E252" s="177">
        <v>33119</v>
      </c>
      <c r="F252" s="156">
        <v>34968</v>
      </c>
      <c r="G252" s="156">
        <v>34968</v>
      </c>
      <c r="H252" s="156"/>
      <c r="I252" s="156"/>
      <c r="J252" s="156"/>
      <c r="K252" s="156"/>
      <c r="L252" s="218">
        <f t="shared" si="41"/>
        <v>1.0558289803436094</v>
      </c>
    </row>
    <row r="253" spans="1:12" s="53" customFormat="1" ht="12.75">
      <c r="A253" s="16" t="s">
        <v>30</v>
      </c>
      <c r="B253" s="34"/>
      <c r="C253" s="34" t="s">
        <v>194</v>
      </c>
      <c r="D253" s="34"/>
      <c r="E253" s="64">
        <f>SUM(E254)</f>
        <v>27840</v>
      </c>
      <c r="F253" s="64">
        <f>SUM(F254)</f>
        <v>27840</v>
      </c>
      <c r="G253" s="64">
        <f>SUM(G254)</f>
        <v>27840</v>
      </c>
      <c r="H253" s="64"/>
      <c r="I253" s="64"/>
      <c r="J253" s="64"/>
      <c r="K253" s="63"/>
      <c r="L253" s="217">
        <f t="shared" si="41"/>
        <v>1</v>
      </c>
    </row>
    <row r="254" spans="1:12" s="53" customFormat="1" ht="13.5" thickBot="1">
      <c r="A254" s="113" t="s">
        <v>26</v>
      </c>
      <c r="B254" s="114"/>
      <c r="C254" s="114"/>
      <c r="D254" s="114" t="s">
        <v>158</v>
      </c>
      <c r="E254" s="176">
        <v>27840</v>
      </c>
      <c r="F254" s="115">
        <v>27840</v>
      </c>
      <c r="G254" s="115">
        <v>27840</v>
      </c>
      <c r="H254" s="115"/>
      <c r="I254" s="115"/>
      <c r="J254" s="115"/>
      <c r="K254" s="115"/>
      <c r="L254" s="219">
        <f t="shared" si="41"/>
        <v>1</v>
      </c>
    </row>
    <row r="255" spans="1:12" s="53" customFormat="1" ht="15.75" thickBot="1">
      <c r="A255" s="84" t="s">
        <v>36</v>
      </c>
      <c r="B255" s="85" t="s">
        <v>93</v>
      </c>
      <c r="C255" s="76"/>
      <c r="D255" s="76"/>
      <c r="E255" s="77">
        <f aca="true" t="shared" si="42" ref="E255:K255">SUM(E256+E258+E271)</f>
        <v>155711</v>
      </c>
      <c r="F255" s="77">
        <f t="shared" si="42"/>
        <v>177530</v>
      </c>
      <c r="G255" s="77">
        <f t="shared" si="42"/>
        <v>157530</v>
      </c>
      <c r="H255" s="77">
        <f t="shared" si="42"/>
        <v>0</v>
      </c>
      <c r="I255" s="77">
        <f t="shared" si="42"/>
        <v>0</v>
      </c>
      <c r="J255" s="77">
        <f t="shared" si="42"/>
        <v>0</v>
      </c>
      <c r="K255" s="77">
        <f t="shared" si="42"/>
        <v>20000</v>
      </c>
      <c r="L255" s="190">
        <f t="shared" si="41"/>
        <v>1.1401249751141538</v>
      </c>
    </row>
    <row r="256" spans="1:12" s="53" customFormat="1" ht="12.75">
      <c r="A256" s="16" t="s">
        <v>204</v>
      </c>
      <c r="B256" s="34"/>
      <c r="C256" s="34" t="s">
        <v>203</v>
      </c>
      <c r="D256" s="34"/>
      <c r="E256" s="64">
        <f>SUM(E257)</f>
        <v>9420</v>
      </c>
      <c r="F256" s="64">
        <f>SUM(F257)</f>
        <v>10000</v>
      </c>
      <c r="G256" s="64">
        <f>SUM(G257)</f>
        <v>10000</v>
      </c>
      <c r="H256" s="64"/>
      <c r="I256" s="64"/>
      <c r="J256" s="64"/>
      <c r="K256" s="63"/>
      <c r="L256" s="208">
        <f>F256/E256</f>
        <v>1.0615711252653928</v>
      </c>
    </row>
    <row r="257" spans="1:12" s="53" customFormat="1" ht="12.75">
      <c r="A257" s="109" t="s">
        <v>55</v>
      </c>
      <c r="B257" s="110"/>
      <c r="C257" s="110"/>
      <c r="D257" s="110" t="s">
        <v>149</v>
      </c>
      <c r="E257" s="173">
        <v>9420</v>
      </c>
      <c r="F257" s="111">
        <v>10000</v>
      </c>
      <c r="G257" s="111">
        <v>10000</v>
      </c>
      <c r="H257" s="111"/>
      <c r="I257" s="111"/>
      <c r="J257" s="111"/>
      <c r="K257" s="111"/>
      <c r="L257" s="220">
        <f>F257/E257</f>
        <v>1.0615711252653928</v>
      </c>
    </row>
    <row r="258" spans="1:12" s="53" customFormat="1" ht="12.75">
      <c r="A258" s="16" t="s">
        <v>37</v>
      </c>
      <c r="B258" s="34"/>
      <c r="C258" s="34" t="s">
        <v>94</v>
      </c>
      <c r="D258" s="34"/>
      <c r="E258" s="63">
        <f aca="true" t="shared" si="43" ref="E258:K258">SUM(E259+E260+E261+E262+E266+E267+E268+E269+E270)</f>
        <v>119267</v>
      </c>
      <c r="F258" s="63">
        <f t="shared" si="43"/>
        <v>137000</v>
      </c>
      <c r="G258" s="63">
        <f t="shared" si="43"/>
        <v>117000</v>
      </c>
      <c r="H258" s="63">
        <f t="shared" si="43"/>
        <v>0</v>
      </c>
      <c r="I258" s="63">
        <f t="shared" si="43"/>
        <v>0</v>
      </c>
      <c r="J258" s="63">
        <f t="shared" si="43"/>
        <v>0</v>
      </c>
      <c r="K258" s="63">
        <f t="shared" si="43"/>
        <v>20000</v>
      </c>
      <c r="L258" s="200">
        <f t="shared" si="41"/>
        <v>1.1486832065869017</v>
      </c>
    </row>
    <row r="259" spans="1:12" s="53" customFormat="1" ht="12.75">
      <c r="A259" s="17" t="s">
        <v>23</v>
      </c>
      <c r="B259" s="30"/>
      <c r="C259" s="30"/>
      <c r="D259" s="30" t="s">
        <v>150</v>
      </c>
      <c r="E259" s="18">
        <v>19476</v>
      </c>
      <c r="F259" s="18">
        <v>20000</v>
      </c>
      <c r="G259" s="18">
        <v>20000</v>
      </c>
      <c r="H259" s="18"/>
      <c r="I259" s="18"/>
      <c r="J259" s="18"/>
      <c r="K259" s="18"/>
      <c r="L259" s="195">
        <f t="shared" si="41"/>
        <v>1.0269049086054631</v>
      </c>
    </row>
    <row r="260" spans="1:12" s="53" customFormat="1" ht="12.75">
      <c r="A260" s="17" t="s">
        <v>32</v>
      </c>
      <c r="B260" s="30"/>
      <c r="C260" s="30"/>
      <c r="D260" s="30" t="s">
        <v>168</v>
      </c>
      <c r="E260" s="18">
        <v>26645</v>
      </c>
      <c r="F260" s="18">
        <v>35000</v>
      </c>
      <c r="G260" s="18">
        <v>35000</v>
      </c>
      <c r="H260" s="18"/>
      <c r="I260" s="18"/>
      <c r="J260" s="18"/>
      <c r="K260" s="18"/>
      <c r="L260" s="195">
        <f t="shared" si="41"/>
        <v>1.3135672734096453</v>
      </c>
    </row>
    <row r="261" spans="1:12" s="53" customFormat="1" ht="12.75">
      <c r="A261" s="17" t="s">
        <v>243</v>
      </c>
      <c r="B261" s="30"/>
      <c r="C261" s="30"/>
      <c r="D261" s="30" t="s">
        <v>155</v>
      </c>
      <c r="E261" s="18">
        <v>363</v>
      </c>
      <c r="F261" s="18"/>
      <c r="G261" s="18"/>
      <c r="H261" s="18"/>
      <c r="I261" s="18"/>
      <c r="J261" s="18"/>
      <c r="K261" s="18"/>
      <c r="L261" s="195">
        <v>0</v>
      </c>
    </row>
    <row r="262" spans="1:12" s="53" customFormat="1" ht="13.5" thickBot="1">
      <c r="A262" s="21" t="s">
        <v>19</v>
      </c>
      <c r="B262" s="35"/>
      <c r="C262" s="35"/>
      <c r="D262" s="35" t="s">
        <v>156</v>
      </c>
      <c r="E262" s="22">
        <v>54</v>
      </c>
      <c r="F262" s="22"/>
      <c r="G262" s="22"/>
      <c r="H262" s="22"/>
      <c r="I262" s="22"/>
      <c r="J262" s="22"/>
      <c r="K262" s="22"/>
      <c r="L262" s="196">
        <v>0</v>
      </c>
    </row>
    <row r="263" spans="1:12" s="53" customFormat="1" ht="12.75">
      <c r="A263" s="136"/>
      <c r="B263" s="137"/>
      <c r="C263" s="137"/>
      <c r="D263" s="137"/>
      <c r="E263" s="138"/>
      <c r="F263" s="138"/>
      <c r="G263" s="138"/>
      <c r="H263" s="138"/>
      <c r="I263" s="138"/>
      <c r="J263" s="138"/>
      <c r="K263" s="138"/>
      <c r="L263" s="239"/>
    </row>
    <row r="264" spans="1:12" s="53" customFormat="1" ht="13.5" thickBot="1">
      <c r="A264" s="139"/>
      <c r="B264" s="140"/>
      <c r="C264" s="140"/>
      <c r="D264" s="140"/>
      <c r="E264" s="141"/>
      <c r="F264" s="141"/>
      <c r="G264" s="141"/>
      <c r="H264" s="141"/>
      <c r="I264" s="141"/>
      <c r="J264" s="141"/>
      <c r="K264" s="141"/>
      <c r="L264" s="240"/>
    </row>
    <row r="265" spans="1:12" s="53" customFormat="1" ht="15.75" thickBot="1">
      <c r="A265" s="73">
        <v>1</v>
      </c>
      <c r="B265" s="79">
        <v>2</v>
      </c>
      <c r="C265" s="79">
        <v>3</v>
      </c>
      <c r="D265" s="79">
        <v>4</v>
      </c>
      <c r="E265" s="74">
        <v>5</v>
      </c>
      <c r="F265" s="74">
        <v>6</v>
      </c>
      <c r="G265" s="74">
        <v>7</v>
      </c>
      <c r="H265" s="74">
        <v>8</v>
      </c>
      <c r="I265" s="74">
        <v>9</v>
      </c>
      <c r="J265" s="74">
        <v>10</v>
      </c>
      <c r="K265" s="74">
        <v>11</v>
      </c>
      <c r="L265" s="80" t="s">
        <v>47</v>
      </c>
    </row>
    <row r="266" spans="1:12" s="53" customFormat="1" ht="12.75">
      <c r="A266" s="89" t="s">
        <v>51</v>
      </c>
      <c r="B266" s="90"/>
      <c r="C266" s="90"/>
      <c r="D266" s="90" t="s">
        <v>148</v>
      </c>
      <c r="E266" s="91">
        <v>15585</v>
      </c>
      <c r="F266" s="91">
        <v>20000</v>
      </c>
      <c r="G266" s="91">
        <v>20000</v>
      </c>
      <c r="H266" s="91"/>
      <c r="I266" s="91"/>
      <c r="J266" s="91"/>
      <c r="K266" s="91"/>
      <c r="L266" s="196">
        <f t="shared" si="41"/>
        <v>1.2832852101379533</v>
      </c>
    </row>
    <row r="267" spans="1:12" s="53" customFormat="1" ht="12.75">
      <c r="A267" s="45" t="s">
        <v>48</v>
      </c>
      <c r="B267" s="47"/>
      <c r="C267" s="47"/>
      <c r="D267" s="47" t="s">
        <v>145</v>
      </c>
      <c r="E267" s="48">
        <v>25426</v>
      </c>
      <c r="F267" s="48">
        <v>5000</v>
      </c>
      <c r="G267" s="48">
        <v>5000</v>
      </c>
      <c r="H267" s="48"/>
      <c r="I267" s="48"/>
      <c r="J267" s="48"/>
      <c r="K267" s="48"/>
      <c r="L267" s="195">
        <f t="shared" si="41"/>
        <v>0.196649099347125</v>
      </c>
    </row>
    <row r="268" spans="1:12" s="53" customFormat="1" ht="12.75">
      <c r="A268" s="21" t="s">
        <v>55</v>
      </c>
      <c r="B268" s="35"/>
      <c r="C268" s="35"/>
      <c r="D268" s="35" t="s">
        <v>149</v>
      </c>
      <c r="E268" s="22">
        <v>31405</v>
      </c>
      <c r="F268" s="22">
        <v>36000</v>
      </c>
      <c r="G268" s="22">
        <v>36000</v>
      </c>
      <c r="H268" s="22"/>
      <c r="I268" s="22"/>
      <c r="J268" s="22"/>
      <c r="K268" s="22"/>
      <c r="L268" s="195">
        <f t="shared" si="41"/>
        <v>1.1463142811654194</v>
      </c>
    </row>
    <row r="269" spans="1:12" s="53" customFormat="1" ht="12.75">
      <c r="A269" s="21" t="s">
        <v>24</v>
      </c>
      <c r="B269" s="35"/>
      <c r="C269" s="35"/>
      <c r="D269" s="35" t="s">
        <v>157</v>
      </c>
      <c r="E269" s="22">
        <v>313</v>
      </c>
      <c r="F269" s="22">
        <v>1000</v>
      </c>
      <c r="G269" s="22">
        <v>1000</v>
      </c>
      <c r="H269" s="22"/>
      <c r="I269" s="22"/>
      <c r="J269" s="22"/>
      <c r="K269" s="22"/>
      <c r="L269" s="195">
        <f t="shared" si="41"/>
        <v>3.194888178913738</v>
      </c>
    </row>
    <row r="270" spans="1:12" s="53" customFormat="1" ht="12.75">
      <c r="A270" s="21" t="s">
        <v>247</v>
      </c>
      <c r="B270" s="35"/>
      <c r="C270" s="35"/>
      <c r="D270" s="35" t="s">
        <v>162</v>
      </c>
      <c r="E270" s="22"/>
      <c r="F270" s="22">
        <v>20000</v>
      </c>
      <c r="G270" s="22"/>
      <c r="H270" s="22"/>
      <c r="I270" s="22"/>
      <c r="J270" s="22"/>
      <c r="K270" s="22">
        <f>SUM(F270)</f>
        <v>20000</v>
      </c>
      <c r="L270" s="195"/>
    </row>
    <row r="271" spans="1:12" s="53" customFormat="1" ht="12.75">
      <c r="A271" s="16" t="s">
        <v>30</v>
      </c>
      <c r="B271" s="34"/>
      <c r="C271" s="34" t="s">
        <v>218</v>
      </c>
      <c r="D271" s="34"/>
      <c r="E271" s="63">
        <f>SUM(E272:E273)</f>
        <v>27024</v>
      </c>
      <c r="F271" s="63">
        <f aca="true" t="shared" si="44" ref="F271:K271">SUM(F272:F273)</f>
        <v>30530</v>
      </c>
      <c r="G271" s="63">
        <f t="shared" si="44"/>
        <v>30530</v>
      </c>
      <c r="H271" s="63">
        <f t="shared" si="44"/>
        <v>0</v>
      </c>
      <c r="I271" s="63">
        <f t="shared" si="44"/>
        <v>0</v>
      </c>
      <c r="J271" s="63">
        <f t="shared" si="44"/>
        <v>0</v>
      </c>
      <c r="K271" s="63">
        <f t="shared" si="44"/>
        <v>0</v>
      </c>
      <c r="L271" s="200">
        <f>F271/E271</f>
        <v>1.129736530491415</v>
      </c>
    </row>
    <row r="272" spans="1:12" s="53" customFormat="1" ht="12.75">
      <c r="A272" s="89" t="s">
        <v>51</v>
      </c>
      <c r="B272" s="90"/>
      <c r="C272" s="90"/>
      <c r="D272" s="90" t="s">
        <v>148</v>
      </c>
      <c r="E272" s="91">
        <v>2995</v>
      </c>
      <c r="F272" s="91">
        <v>4000</v>
      </c>
      <c r="G272" s="48">
        <v>4000</v>
      </c>
      <c r="H272" s="91"/>
      <c r="I272" s="91"/>
      <c r="J272" s="91"/>
      <c r="K272" s="91"/>
      <c r="L272" s="202">
        <f>F272/E272</f>
        <v>1.335559265442404</v>
      </c>
    </row>
    <row r="273" spans="1:12" s="53" customFormat="1" ht="13.5" thickBot="1">
      <c r="A273" s="89" t="s">
        <v>55</v>
      </c>
      <c r="B273" s="90"/>
      <c r="C273" s="90"/>
      <c r="D273" s="90" t="s">
        <v>149</v>
      </c>
      <c r="E273" s="91">
        <v>24029</v>
      </c>
      <c r="F273" s="91">
        <v>26530</v>
      </c>
      <c r="G273" s="91">
        <v>26530</v>
      </c>
      <c r="H273" s="91"/>
      <c r="I273" s="91"/>
      <c r="J273" s="91"/>
      <c r="K273" s="91"/>
      <c r="L273" s="203">
        <f>F273/E273</f>
        <v>1.1040825668983312</v>
      </c>
    </row>
    <row r="274" spans="1:12" s="53" customFormat="1" ht="15.75" thickBot="1">
      <c r="A274" s="84" t="s">
        <v>227</v>
      </c>
      <c r="B274" s="85" t="s">
        <v>226</v>
      </c>
      <c r="C274" s="76"/>
      <c r="D274" s="76"/>
      <c r="E274" s="77">
        <f>SUM(E275+E277+E279+E282+E284+E286+E300+E313)</f>
        <v>1683186</v>
      </c>
      <c r="F274" s="77">
        <f>SUM(F275+F277+F279+F282+F284+F286+F300+F313)</f>
        <v>1298200</v>
      </c>
      <c r="G274" s="77">
        <f>SUM(G275+G277+G279+G282+G284+G286+G300+G313)</f>
        <v>1288200</v>
      </c>
      <c r="H274" s="77">
        <f>SUM(H275+H277+H279+H282+H284+H286+H300+H313)</f>
        <v>581330</v>
      </c>
      <c r="I274" s="77"/>
      <c r="J274" s="77"/>
      <c r="K274" s="77">
        <f>SUM(K286)</f>
        <v>10000</v>
      </c>
      <c r="L274" s="190">
        <f aca="true" t="shared" si="45" ref="L274:L293">F274/E274</f>
        <v>0.7712754264828724</v>
      </c>
    </row>
    <row r="275" spans="1:12" s="53" customFormat="1" ht="12.75">
      <c r="A275" s="99" t="s">
        <v>95</v>
      </c>
      <c r="B275" s="100"/>
      <c r="C275" s="100" t="s">
        <v>228</v>
      </c>
      <c r="D275" s="100"/>
      <c r="E275" s="101">
        <f>SUM(E276)</f>
        <v>99387</v>
      </c>
      <c r="F275" s="101">
        <f>SUM(F276)</f>
        <v>86000</v>
      </c>
      <c r="G275" s="101">
        <f>SUM(G276)</f>
        <v>86000</v>
      </c>
      <c r="H275" s="101"/>
      <c r="I275" s="101"/>
      <c r="J275" s="101"/>
      <c r="K275" s="101"/>
      <c r="L275" s="194">
        <f t="shared" si="45"/>
        <v>0.8653043154537313</v>
      </c>
    </row>
    <row r="276" spans="1:12" s="53" customFormat="1" ht="12.75">
      <c r="A276" s="109" t="s">
        <v>32</v>
      </c>
      <c r="B276" s="110"/>
      <c r="C276" s="110"/>
      <c r="D276" s="110" t="s">
        <v>168</v>
      </c>
      <c r="E276" s="111">
        <v>99387</v>
      </c>
      <c r="F276" s="111">
        <v>86000</v>
      </c>
      <c r="G276" s="111">
        <v>86000</v>
      </c>
      <c r="H276" s="111"/>
      <c r="I276" s="111"/>
      <c r="J276" s="111"/>
      <c r="K276" s="111"/>
      <c r="L276" s="221">
        <f t="shared" si="45"/>
        <v>0.8653043154537313</v>
      </c>
    </row>
    <row r="277" spans="1:12" s="53" customFormat="1" ht="12.75">
      <c r="A277" s="16" t="s">
        <v>191</v>
      </c>
      <c r="B277" s="34"/>
      <c r="C277" s="34" t="s">
        <v>229</v>
      </c>
      <c r="D277" s="34"/>
      <c r="E277" s="63">
        <f>SUM(E278)</f>
        <v>38451</v>
      </c>
      <c r="F277" s="63">
        <f aca="true" t="shared" si="46" ref="F277:K277">SUM(F278)</f>
        <v>26000</v>
      </c>
      <c r="G277" s="63">
        <f t="shared" si="46"/>
        <v>26000</v>
      </c>
      <c r="H277" s="63">
        <f t="shared" si="46"/>
        <v>26000</v>
      </c>
      <c r="I277" s="63">
        <f t="shared" si="46"/>
        <v>0</v>
      </c>
      <c r="J277" s="63">
        <f t="shared" si="46"/>
        <v>0</v>
      </c>
      <c r="K277" s="63">
        <f t="shared" si="46"/>
        <v>0</v>
      </c>
      <c r="L277" s="200">
        <f t="shared" si="45"/>
        <v>0.6761852747652857</v>
      </c>
    </row>
    <row r="278" spans="1:12" s="53" customFormat="1" ht="12.75">
      <c r="A278" s="109" t="s">
        <v>191</v>
      </c>
      <c r="B278" s="110"/>
      <c r="C278" s="110"/>
      <c r="D278" s="110" t="s">
        <v>169</v>
      </c>
      <c r="E278" s="111">
        <v>38451</v>
      </c>
      <c r="F278" s="111">
        <v>26000</v>
      </c>
      <c r="G278" s="111">
        <v>26000</v>
      </c>
      <c r="H278" s="111">
        <v>26000</v>
      </c>
      <c r="I278" s="111"/>
      <c r="J278" s="111"/>
      <c r="K278" s="111"/>
      <c r="L278" s="221">
        <f>F278/E278</f>
        <v>0.6761852747652857</v>
      </c>
    </row>
    <row r="279" spans="1:12" s="13" customFormat="1" ht="12.75">
      <c r="A279" s="16" t="s">
        <v>33</v>
      </c>
      <c r="B279" s="34"/>
      <c r="C279" s="34" t="s">
        <v>230</v>
      </c>
      <c r="D279" s="34"/>
      <c r="E279" s="63">
        <f>SUM(E280+E281)</f>
        <v>734085</v>
      </c>
      <c r="F279" s="63">
        <f>SUM(F280+F281)</f>
        <v>452000</v>
      </c>
      <c r="G279" s="63">
        <f>SUM(G280+G281)</f>
        <v>452000</v>
      </c>
      <c r="H279" s="63">
        <f>SUM(H280+H281)</f>
        <v>30000</v>
      </c>
      <c r="I279" s="63"/>
      <c r="J279" s="63"/>
      <c r="K279" s="63">
        <f>SUM(K280+K281)</f>
        <v>0</v>
      </c>
      <c r="L279" s="200">
        <f t="shared" si="45"/>
        <v>0.6157325105403325</v>
      </c>
    </row>
    <row r="280" spans="1:12" ht="12.75">
      <c r="A280" s="51" t="s">
        <v>32</v>
      </c>
      <c r="B280" s="54"/>
      <c r="C280" s="54"/>
      <c r="D280" s="54" t="s">
        <v>168</v>
      </c>
      <c r="E280" s="52">
        <v>677573</v>
      </c>
      <c r="F280" s="52">
        <v>422000</v>
      </c>
      <c r="G280" s="52">
        <v>422000</v>
      </c>
      <c r="H280" s="52"/>
      <c r="I280" s="52"/>
      <c r="J280" s="52"/>
      <c r="K280" s="52"/>
      <c r="L280" s="213">
        <f t="shared" si="45"/>
        <v>0.6228111214584997</v>
      </c>
    </row>
    <row r="281" spans="1:12" ht="12.75">
      <c r="A281" s="21" t="s">
        <v>18</v>
      </c>
      <c r="B281" s="35"/>
      <c r="C281" s="35"/>
      <c r="D281" s="35" t="s">
        <v>155</v>
      </c>
      <c r="E281" s="22">
        <v>56512</v>
      </c>
      <c r="F281" s="22">
        <v>30000</v>
      </c>
      <c r="G281" s="20">
        <v>30000</v>
      </c>
      <c r="H281" s="22">
        <v>30000</v>
      </c>
      <c r="I281" s="22"/>
      <c r="J281" s="22"/>
      <c r="K281" s="22"/>
      <c r="L281" s="196">
        <f>F281/E281</f>
        <v>0.5308607021517554</v>
      </c>
    </row>
    <row r="282" spans="1:12" s="13" customFormat="1" ht="12.75">
      <c r="A282" s="16" t="s">
        <v>34</v>
      </c>
      <c r="B282" s="34"/>
      <c r="C282" s="34" t="s">
        <v>231</v>
      </c>
      <c r="D282" s="34"/>
      <c r="E282" s="63">
        <f>SUM(E283)</f>
        <v>88246</v>
      </c>
      <c r="F282" s="63">
        <f>SUM(F283)</f>
        <v>90000</v>
      </c>
      <c r="G282" s="63">
        <f>SUM(G283)</f>
        <v>90000</v>
      </c>
      <c r="H282" s="63"/>
      <c r="I282" s="63"/>
      <c r="J282" s="63"/>
      <c r="K282" s="63"/>
      <c r="L282" s="200">
        <f t="shared" si="45"/>
        <v>1.0198762550143916</v>
      </c>
    </row>
    <row r="283" spans="1:12" ht="12.75">
      <c r="A283" s="51" t="s">
        <v>32</v>
      </c>
      <c r="B283" s="54"/>
      <c r="C283" s="54"/>
      <c r="D283" s="54" t="s">
        <v>168</v>
      </c>
      <c r="E283" s="52">
        <v>88246</v>
      </c>
      <c r="F283" s="52">
        <v>90000</v>
      </c>
      <c r="G283" s="52">
        <v>90000</v>
      </c>
      <c r="H283" s="52"/>
      <c r="I283" s="52"/>
      <c r="J283" s="52"/>
      <c r="K283" s="52"/>
      <c r="L283" s="213">
        <f>F283/E283</f>
        <v>1.0198762550143916</v>
      </c>
    </row>
    <row r="284" spans="1:12" s="13" customFormat="1" ht="12.75">
      <c r="A284" s="16" t="s">
        <v>38</v>
      </c>
      <c r="B284" s="34"/>
      <c r="C284" s="34" t="s">
        <v>232</v>
      </c>
      <c r="D284" s="34"/>
      <c r="E284" s="63">
        <f>SUM(E285)</f>
        <v>69121</v>
      </c>
      <c r="F284" s="63">
        <f>SUM(F285)</f>
        <v>11000</v>
      </c>
      <c r="G284" s="63">
        <f>SUM(G285)</f>
        <v>11000</v>
      </c>
      <c r="H284" s="63"/>
      <c r="I284" s="63"/>
      <c r="J284" s="63"/>
      <c r="K284" s="63"/>
      <c r="L284" s="200">
        <f t="shared" si="45"/>
        <v>0.1591412161282389</v>
      </c>
    </row>
    <row r="285" spans="1:12" ht="12.75">
      <c r="A285" s="51" t="s">
        <v>32</v>
      </c>
      <c r="B285" s="54"/>
      <c r="C285" s="54"/>
      <c r="D285" s="54" t="s">
        <v>168</v>
      </c>
      <c r="E285" s="52">
        <v>69121</v>
      </c>
      <c r="F285" s="52">
        <v>11000</v>
      </c>
      <c r="G285" s="57">
        <v>11000</v>
      </c>
      <c r="H285" s="52"/>
      <c r="I285" s="52"/>
      <c r="J285" s="52"/>
      <c r="K285" s="52"/>
      <c r="L285" s="213">
        <f t="shared" si="45"/>
        <v>0.1591412161282389</v>
      </c>
    </row>
    <row r="286" spans="1:12" s="13" customFormat="1" ht="12.75">
      <c r="A286" s="16" t="s">
        <v>96</v>
      </c>
      <c r="B286" s="34"/>
      <c r="C286" s="34" t="s">
        <v>233</v>
      </c>
      <c r="D286" s="34"/>
      <c r="E286" s="63">
        <f>SUM(E287:E299)</f>
        <v>306420</v>
      </c>
      <c r="F286" s="63">
        <f>SUM(F287:F299)</f>
        <v>344490</v>
      </c>
      <c r="G286" s="63">
        <f>SUM(G287:G299)</f>
        <v>334490</v>
      </c>
      <c r="H286" s="63">
        <f>SUM(H287:H299)</f>
        <v>285600</v>
      </c>
      <c r="I286" s="63"/>
      <c r="J286" s="63"/>
      <c r="K286" s="63">
        <f>SUM(K299)</f>
        <v>10000</v>
      </c>
      <c r="L286" s="200">
        <f t="shared" si="45"/>
        <v>1.1242412375171333</v>
      </c>
    </row>
    <row r="287" spans="1:12" s="53" customFormat="1" ht="12.75">
      <c r="A287" s="46" t="s">
        <v>97</v>
      </c>
      <c r="B287" s="49"/>
      <c r="C287" s="49"/>
      <c r="D287" s="49" t="s">
        <v>165</v>
      </c>
      <c r="E287" s="50">
        <v>1500</v>
      </c>
      <c r="F287" s="50">
        <v>1800</v>
      </c>
      <c r="G287" s="104">
        <v>1800</v>
      </c>
      <c r="H287" s="50">
        <v>1800</v>
      </c>
      <c r="I287" s="50"/>
      <c r="J287" s="50"/>
      <c r="K287" s="50"/>
      <c r="L287" s="212">
        <f t="shared" si="45"/>
        <v>1.2</v>
      </c>
    </row>
    <row r="288" spans="1:12" s="53" customFormat="1" ht="12.75">
      <c r="A288" s="17" t="s">
        <v>21</v>
      </c>
      <c r="B288" s="30"/>
      <c r="C288" s="30"/>
      <c r="D288" s="30" t="s">
        <v>153</v>
      </c>
      <c r="E288" s="18">
        <v>196576</v>
      </c>
      <c r="F288" s="18">
        <v>220000</v>
      </c>
      <c r="G288" s="48">
        <v>220000</v>
      </c>
      <c r="H288" s="18">
        <v>220000</v>
      </c>
      <c r="I288" s="18"/>
      <c r="J288" s="18"/>
      <c r="K288" s="18"/>
      <c r="L288" s="195">
        <f t="shared" si="45"/>
        <v>1.1191600195344293</v>
      </c>
    </row>
    <row r="289" spans="1:12" s="53" customFormat="1" ht="12.75">
      <c r="A289" s="21" t="s">
        <v>22</v>
      </c>
      <c r="B289" s="35"/>
      <c r="C289" s="35"/>
      <c r="D289" s="35" t="s">
        <v>154</v>
      </c>
      <c r="E289" s="22">
        <v>15799</v>
      </c>
      <c r="F289" s="22">
        <v>18700</v>
      </c>
      <c r="G289" s="48">
        <v>18700</v>
      </c>
      <c r="H289" s="22">
        <v>18700</v>
      </c>
      <c r="I289" s="22"/>
      <c r="J289" s="22"/>
      <c r="K289" s="22"/>
      <c r="L289" s="195">
        <f t="shared" si="45"/>
        <v>1.1836192164061017</v>
      </c>
    </row>
    <row r="290" spans="1:12" s="53" customFormat="1" ht="12.75">
      <c r="A290" s="21" t="s">
        <v>18</v>
      </c>
      <c r="B290" s="35"/>
      <c r="C290" s="35"/>
      <c r="D290" s="35" t="s">
        <v>155</v>
      </c>
      <c r="E290" s="22">
        <v>36699</v>
      </c>
      <c r="F290" s="22">
        <v>39700</v>
      </c>
      <c r="G290" s="48">
        <v>39700</v>
      </c>
      <c r="H290" s="22">
        <v>39700</v>
      </c>
      <c r="I290" s="22"/>
      <c r="J290" s="22"/>
      <c r="K290" s="22"/>
      <c r="L290" s="195">
        <f t="shared" si="45"/>
        <v>1.081773345322761</v>
      </c>
    </row>
    <row r="291" spans="1:12" s="53" customFormat="1" ht="12.75">
      <c r="A291" s="17" t="s">
        <v>19</v>
      </c>
      <c r="B291" s="30"/>
      <c r="C291" s="30"/>
      <c r="D291" s="30" t="s">
        <v>156</v>
      </c>
      <c r="E291" s="18">
        <v>5182</v>
      </c>
      <c r="F291" s="18">
        <v>5400</v>
      </c>
      <c r="G291" s="48">
        <v>5400</v>
      </c>
      <c r="H291" s="18">
        <v>5400</v>
      </c>
      <c r="I291" s="18"/>
      <c r="J291" s="18"/>
      <c r="K291" s="18"/>
      <c r="L291" s="195">
        <f t="shared" si="45"/>
        <v>1.0420686993438826</v>
      </c>
    </row>
    <row r="292" spans="1:12" s="53" customFormat="1" ht="12.75">
      <c r="A292" s="17" t="s">
        <v>51</v>
      </c>
      <c r="B292" s="30"/>
      <c r="C292" s="30"/>
      <c r="D292" s="30" t="s">
        <v>148</v>
      </c>
      <c r="E292" s="18">
        <v>10010</v>
      </c>
      <c r="F292" s="18">
        <v>10000</v>
      </c>
      <c r="G292" s="48">
        <v>10000</v>
      </c>
      <c r="H292" s="18"/>
      <c r="I292" s="18"/>
      <c r="J292" s="18"/>
      <c r="K292" s="18"/>
      <c r="L292" s="195">
        <f t="shared" si="45"/>
        <v>0.999000999000999</v>
      </c>
    </row>
    <row r="293" spans="1:12" s="53" customFormat="1" ht="12.75">
      <c r="A293" s="21" t="s">
        <v>65</v>
      </c>
      <c r="B293" s="35"/>
      <c r="C293" s="35"/>
      <c r="D293" s="35" t="s">
        <v>159</v>
      </c>
      <c r="E293" s="22">
        <v>5159</v>
      </c>
      <c r="F293" s="22">
        <v>6000</v>
      </c>
      <c r="G293" s="91">
        <v>6000</v>
      </c>
      <c r="H293" s="22"/>
      <c r="I293" s="22"/>
      <c r="J293" s="22"/>
      <c r="K293" s="22"/>
      <c r="L293" s="237">
        <f t="shared" si="45"/>
        <v>1.1630160883892227</v>
      </c>
    </row>
    <row r="294" spans="1:12" s="53" customFormat="1" ht="12.75">
      <c r="A294" s="17" t="s">
        <v>48</v>
      </c>
      <c r="B294" s="30"/>
      <c r="C294" s="30"/>
      <c r="D294" s="30" t="s">
        <v>145</v>
      </c>
      <c r="E294" s="18">
        <v>1848</v>
      </c>
      <c r="F294" s="18">
        <v>1000</v>
      </c>
      <c r="G294" s="18">
        <v>1000</v>
      </c>
      <c r="H294" s="18"/>
      <c r="I294" s="18"/>
      <c r="J294" s="18"/>
      <c r="K294" s="18"/>
      <c r="L294" s="195">
        <f aca="true" t="shared" si="47" ref="L294:L303">F294/E294</f>
        <v>0.5411255411255411</v>
      </c>
    </row>
    <row r="295" spans="1:12" s="53" customFormat="1" ht="12.75">
      <c r="A295" s="21" t="s">
        <v>55</v>
      </c>
      <c r="B295" s="35"/>
      <c r="C295" s="35"/>
      <c r="D295" s="35" t="s">
        <v>149</v>
      </c>
      <c r="E295" s="22">
        <v>24797</v>
      </c>
      <c r="F295" s="22">
        <v>25000</v>
      </c>
      <c r="G295" s="18">
        <v>25000</v>
      </c>
      <c r="H295" s="22"/>
      <c r="I295" s="22"/>
      <c r="J295" s="22"/>
      <c r="K295" s="22"/>
      <c r="L295" s="196">
        <f t="shared" si="47"/>
        <v>1.0081864741702626</v>
      </c>
    </row>
    <row r="296" spans="1:12" s="53" customFormat="1" ht="12.75">
      <c r="A296" s="17" t="s">
        <v>24</v>
      </c>
      <c r="B296" s="30"/>
      <c r="C296" s="30"/>
      <c r="D296" s="30" t="s">
        <v>157</v>
      </c>
      <c r="E296" s="18">
        <v>438</v>
      </c>
      <c r="F296" s="18">
        <v>700</v>
      </c>
      <c r="G296" s="18">
        <v>700</v>
      </c>
      <c r="H296" s="18"/>
      <c r="I296" s="18"/>
      <c r="J296" s="18"/>
      <c r="K296" s="18"/>
      <c r="L296" s="196">
        <f t="shared" si="47"/>
        <v>1.5981735159817352</v>
      </c>
    </row>
    <row r="297" spans="1:12" s="53" customFormat="1" ht="12.75">
      <c r="A297" s="17" t="s">
        <v>25</v>
      </c>
      <c r="B297" s="30"/>
      <c r="C297" s="30"/>
      <c r="D297" s="30" t="s">
        <v>161</v>
      </c>
      <c r="E297" s="18">
        <v>920</v>
      </c>
      <c r="F297" s="18">
        <v>1000</v>
      </c>
      <c r="G297" s="18">
        <v>1000</v>
      </c>
      <c r="H297" s="18"/>
      <c r="I297" s="18"/>
      <c r="J297" s="18"/>
      <c r="K297" s="18"/>
      <c r="L297" s="196">
        <f t="shared" si="47"/>
        <v>1.0869565217391304</v>
      </c>
    </row>
    <row r="298" spans="1:12" s="53" customFormat="1" ht="12.75">
      <c r="A298" s="21" t="s">
        <v>26</v>
      </c>
      <c r="B298" s="35"/>
      <c r="C298" s="35"/>
      <c r="D298" s="35" t="s">
        <v>158</v>
      </c>
      <c r="E298" s="22">
        <v>4630</v>
      </c>
      <c r="F298" s="22">
        <v>5190</v>
      </c>
      <c r="G298" s="18">
        <v>5190</v>
      </c>
      <c r="H298" s="22"/>
      <c r="I298" s="22"/>
      <c r="J298" s="22"/>
      <c r="K298" s="22"/>
      <c r="L298" s="196">
        <f t="shared" si="47"/>
        <v>1.1209503239740821</v>
      </c>
    </row>
    <row r="299" spans="1:12" s="53" customFormat="1" ht="12.75">
      <c r="A299" s="21" t="s">
        <v>215</v>
      </c>
      <c r="B299" s="35"/>
      <c r="C299" s="35"/>
      <c r="D299" s="35" t="s">
        <v>162</v>
      </c>
      <c r="E299" s="22">
        <v>2862</v>
      </c>
      <c r="F299" s="22">
        <v>10000</v>
      </c>
      <c r="G299" s="22"/>
      <c r="H299" s="22"/>
      <c r="I299" s="22"/>
      <c r="J299" s="22"/>
      <c r="K299" s="22">
        <f>SUM(F299)</f>
        <v>10000</v>
      </c>
      <c r="L299" s="196">
        <f t="shared" si="47"/>
        <v>3.4940600978336827</v>
      </c>
    </row>
    <row r="300" spans="1:12" s="13" customFormat="1" ht="12.75">
      <c r="A300" s="16" t="s">
        <v>98</v>
      </c>
      <c r="B300" s="34"/>
      <c r="C300" s="34" t="s">
        <v>234</v>
      </c>
      <c r="D300" s="34"/>
      <c r="E300" s="63">
        <f aca="true" t="shared" si="48" ref="E300:K300">SUM(E301+E302+E303+E304+E305+E306+E310+E311+E312)</f>
        <v>222414</v>
      </c>
      <c r="F300" s="63">
        <f t="shared" si="48"/>
        <v>253710</v>
      </c>
      <c r="G300" s="63">
        <f t="shared" si="48"/>
        <v>253710</v>
      </c>
      <c r="H300" s="63">
        <f t="shared" si="48"/>
        <v>239730</v>
      </c>
      <c r="I300" s="63">
        <f t="shared" si="48"/>
        <v>0</v>
      </c>
      <c r="J300" s="63">
        <f t="shared" si="48"/>
        <v>0</v>
      </c>
      <c r="K300" s="63">
        <f t="shared" si="48"/>
        <v>0</v>
      </c>
      <c r="L300" s="200">
        <f t="shared" si="47"/>
        <v>1.1407105667808681</v>
      </c>
    </row>
    <row r="301" spans="1:12" s="53" customFormat="1" ht="12.75">
      <c r="A301" s="102" t="s">
        <v>97</v>
      </c>
      <c r="B301" s="103"/>
      <c r="C301" s="103"/>
      <c r="D301" s="103" t="s">
        <v>165</v>
      </c>
      <c r="E301" s="104">
        <v>2100</v>
      </c>
      <c r="F301" s="104">
        <v>2300</v>
      </c>
      <c r="G301" s="104">
        <v>2300</v>
      </c>
      <c r="H301" s="104">
        <v>2300</v>
      </c>
      <c r="I301" s="104"/>
      <c r="J301" s="104"/>
      <c r="K301" s="104"/>
      <c r="L301" s="192">
        <f t="shared" si="47"/>
        <v>1.0952380952380953</v>
      </c>
    </row>
    <row r="302" spans="1:12" ht="12.75">
      <c r="A302" s="21" t="s">
        <v>21</v>
      </c>
      <c r="B302" s="35"/>
      <c r="C302" s="35"/>
      <c r="D302" s="35" t="s">
        <v>153</v>
      </c>
      <c r="E302" s="22">
        <v>162833</v>
      </c>
      <c r="F302" s="22">
        <v>185000</v>
      </c>
      <c r="G302" s="48">
        <v>185000</v>
      </c>
      <c r="H302" s="22">
        <v>185000</v>
      </c>
      <c r="I302" s="22"/>
      <c r="J302" s="22"/>
      <c r="K302" s="22"/>
      <c r="L302" s="196">
        <f t="shared" si="47"/>
        <v>1.136133339065177</v>
      </c>
    </row>
    <row r="303" spans="1:12" ht="12.75">
      <c r="A303" s="45" t="s">
        <v>22</v>
      </c>
      <c r="B303" s="47"/>
      <c r="C303" s="47"/>
      <c r="D303" s="47" t="s">
        <v>154</v>
      </c>
      <c r="E303" s="48">
        <v>11150</v>
      </c>
      <c r="F303" s="48">
        <v>15730</v>
      </c>
      <c r="G303" s="48">
        <v>15730</v>
      </c>
      <c r="H303" s="48">
        <v>15730</v>
      </c>
      <c r="I303" s="48"/>
      <c r="J303" s="48"/>
      <c r="K303" s="22"/>
      <c r="L303" s="196">
        <f t="shared" si="47"/>
        <v>1.410762331838565</v>
      </c>
    </row>
    <row r="304" spans="1:12" ht="12.75">
      <c r="A304" s="45" t="s">
        <v>18</v>
      </c>
      <c r="B304" s="47"/>
      <c r="C304" s="47"/>
      <c r="D304" s="47" t="s">
        <v>155</v>
      </c>
      <c r="E304" s="48">
        <v>29930</v>
      </c>
      <c r="F304" s="48">
        <v>32100</v>
      </c>
      <c r="G304" s="48">
        <v>32100</v>
      </c>
      <c r="H304" s="48">
        <v>32100</v>
      </c>
      <c r="I304" s="48"/>
      <c r="J304" s="48"/>
      <c r="K304" s="48"/>
      <c r="L304" s="196">
        <f aca="true" t="shared" si="49" ref="L304:L312">F304/E304</f>
        <v>1.0725025058469764</v>
      </c>
    </row>
    <row r="305" spans="1:12" ht="12.75">
      <c r="A305" s="45" t="s">
        <v>19</v>
      </c>
      <c r="B305" s="47"/>
      <c r="C305" s="47"/>
      <c r="D305" s="47" t="s">
        <v>156</v>
      </c>
      <c r="E305" s="48">
        <v>4186</v>
      </c>
      <c r="F305" s="48">
        <v>4600</v>
      </c>
      <c r="G305" s="48">
        <v>4600</v>
      </c>
      <c r="H305" s="48">
        <v>4600</v>
      </c>
      <c r="I305" s="48"/>
      <c r="J305" s="48"/>
      <c r="K305" s="48"/>
      <c r="L305" s="196">
        <f t="shared" si="49"/>
        <v>1.098901098901099</v>
      </c>
    </row>
    <row r="306" spans="1:12" ht="13.5" thickBot="1">
      <c r="A306" s="89" t="s">
        <v>51</v>
      </c>
      <c r="B306" s="90"/>
      <c r="C306" s="90"/>
      <c r="D306" s="90" t="s">
        <v>148</v>
      </c>
      <c r="E306" s="91">
        <v>642</v>
      </c>
      <c r="F306" s="91">
        <v>1000</v>
      </c>
      <c r="G306" s="91">
        <v>1000</v>
      </c>
      <c r="H306" s="91"/>
      <c r="I306" s="91"/>
      <c r="J306" s="91"/>
      <c r="K306" s="91"/>
      <c r="L306" s="196">
        <f t="shared" si="49"/>
        <v>1.557632398753894</v>
      </c>
    </row>
    <row r="307" spans="1:12" ht="12.75">
      <c r="A307" s="142"/>
      <c r="B307" s="143"/>
      <c r="C307" s="143"/>
      <c r="D307" s="143"/>
      <c r="E307" s="144"/>
      <c r="F307" s="144"/>
      <c r="G307" s="144"/>
      <c r="H307" s="144"/>
      <c r="I307" s="144"/>
      <c r="J307" s="144"/>
      <c r="K307" s="144"/>
      <c r="L307" s="239"/>
    </row>
    <row r="308" spans="1:12" ht="13.5" thickBot="1">
      <c r="A308" s="96"/>
      <c r="B308" s="97"/>
      <c r="C308" s="97"/>
      <c r="D308" s="97"/>
      <c r="E308" s="98"/>
      <c r="F308" s="98"/>
      <c r="G308" s="98"/>
      <c r="H308" s="98"/>
      <c r="I308" s="98"/>
      <c r="J308" s="98"/>
      <c r="K308" s="98"/>
      <c r="L308" s="240"/>
    </row>
    <row r="309" spans="1:12" ht="15.75" thickBot="1">
      <c r="A309" s="73">
        <v>1</v>
      </c>
      <c r="B309" s="79">
        <v>2</v>
      </c>
      <c r="C309" s="79">
        <v>3</v>
      </c>
      <c r="D309" s="79">
        <v>4</v>
      </c>
      <c r="E309" s="74">
        <v>5</v>
      </c>
      <c r="F309" s="74">
        <v>6</v>
      </c>
      <c r="G309" s="74">
        <v>7</v>
      </c>
      <c r="H309" s="74">
        <v>8</v>
      </c>
      <c r="I309" s="74">
        <v>9</v>
      </c>
      <c r="J309" s="74">
        <v>10</v>
      </c>
      <c r="K309" s="74">
        <v>11</v>
      </c>
      <c r="L309" s="80" t="s">
        <v>47</v>
      </c>
    </row>
    <row r="310" spans="1:12" ht="12.75">
      <c r="A310" s="89" t="s">
        <v>55</v>
      </c>
      <c r="B310" s="90"/>
      <c r="C310" s="90"/>
      <c r="D310" s="90" t="s">
        <v>149</v>
      </c>
      <c r="E310" s="91">
        <v>6841</v>
      </c>
      <c r="F310" s="91">
        <v>8000</v>
      </c>
      <c r="G310" s="91">
        <v>8000</v>
      </c>
      <c r="H310" s="91"/>
      <c r="I310" s="91"/>
      <c r="J310" s="91"/>
      <c r="K310" s="91"/>
      <c r="L310" s="196">
        <f t="shared" si="49"/>
        <v>1.16941967548604</v>
      </c>
    </row>
    <row r="311" spans="1:12" ht="12.75">
      <c r="A311" s="45" t="s">
        <v>24</v>
      </c>
      <c r="B311" s="47"/>
      <c r="C311" s="47"/>
      <c r="D311" s="47" t="s">
        <v>157</v>
      </c>
      <c r="E311" s="168"/>
      <c r="F311" s="48">
        <v>100</v>
      </c>
      <c r="G311" s="48">
        <v>100</v>
      </c>
      <c r="H311" s="48"/>
      <c r="I311" s="48"/>
      <c r="J311" s="48"/>
      <c r="K311" s="48"/>
      <c r="L311" s="196"/>
    </row>
    <row r="312" spans="1:12" ht="12.75">
      <c r="A312" s="21" t="s">
        <v>26</v>
      </c>
      <c r="B312" s="35"/>
      <c r="C312" s="35"/>
      <c r="D312" s="35" t="s">
        <v>158</v>
      </c>
      <c r="E312" s="22">
        <v>4732</v>
      </c>
      <c r="F312" s="22">
        <v>4880</v>
      </c>
      <c r="G312" s="107">
        <v>4880</v>
      </c>
      <c r="H312" s="22"/>
      <c r="I312" s="22"/>
      <c r="J312" s="22"/>
      <c r="K312" s="22"/>
      <c r="L312" s="196">
        <f t="shared" si="49"/>
        <v>1.0312764158918004</v>
      </c>
    </row>
    <row r="313" spans="1:12" ht="12.75">
      <c r="A313" s="16" t="s">
        <v>30</v>
      </c>
      <c r="B313" s="34"/>
      <c r="C313" s="34" t="s">
        <v>235</v>
      </c>
      <c r="D313" s="34"/>
      <c r="E313" s="63">
        <f>SUM(E314:E316)</f>
        <v>125062</v>
      </c>
      <c r="F313" s="63">
        <f aca="true" t="shared" si="50" ref="F313:K313">SUM(F314:F316)</f>
        <v>35000</v>
      </c>
      <c r="G313" s="63">
        <f t="shared" si="50"/>
        <v>35000</v>
      </c>
      <c r="H313" s="63">
        <f t="shared" si="50"/>
        <v>0</v>
      </c>
      <c r="I313" s="63">
        <f t="shared" si="50"/>
        <v>0</v>
      </c>
      <c r="J313" s="63">
        <f t="shared" si="50"/>
        <v>0</v>
      </c>
      <c r="K313" s="63">
        <f t="shared" si="50"/>
        <v>0</v>
      </c>
      <c r="L313" s="200">
        <f>F313/E313</f>
        <v>0.27986118885033023</v>
      </c>
    </row>
    <row r="314" spans="1:12" ht="12.75">
      <c r="A314" s="46" t="s">
        <v>32</v>
      </c>
      <c r="B314" s="49"/>
      <c r="C314" s="49"/>
      <c r="D314" s="49" t="s">
        <v>168</v>
      </c>
      <c r="E314" s="50">
        <v>71732</v>
      </c>
      <c r="F314" s="50">
        <v>35000</v>
      </c>
      <c r="G314" s="50">
        <v>35000</v>
      </c>
      <c r="H314" s="50"/>
      <c r="I314" s="50"/>
      <c r="J314" s="50"/>
      <c r="K314" s="50"/>
      <c r="L314" s="212">
        <f>F314/E314</f>
        <v>0.48792728489377124</v>
      </c>
    </row>
    <row r="315" spans="1:12" ht="12.75">
      <c r="A315" s="262" t="s">
        <v>248</v>
      </c>
      <c r="B315" s="263"/>
      <c r="C315" s="263"/>
      <c r="D315" s="263" t="s">
        <v>197</v>
      </c>
      <c r="E315" s="264">
        <v>3330</v>
      </c>
      <c r="F315" s="264"/>
      <c r="G315" s="264"/>
      <c r="H315" s="264"/>
      <c r="I315" s="264"/>
      <c r="J315" s="264"/>
      <c r="K315" s="264"/>
      <c r="L315" s="276">
        <f>F315/E315</f>
        <v>0</v>
      </c>
    </row>
    <row r="316" spans="1:12" ht="13.5" thickBot="1">
      <c r="A316" s="109" t="s">
        <v>252</v>
      </c>
      <c r="B316" s="110"/>
      <c r="C316" s="110"/>
      <c r="D316" s="110" t="s">
        <v>244</v>
      </c>
      <c r="E316" s="111">
        <v>50000</v>
      </c>
      <c r="F316" s="111"/>
      <c r="G316" s="111"/>
      <c r="H316" s="111"/>
      <c r="I316" s="111"/>
      <c r="J316" s="111"/>
      <c r="K316" s="111"/>
      <c r="L316" s="221">
        <f>F316/E316</f>
        <v>0</v>
      </c>
    </row>
    <row r="317" spans="1:12" ht="15.75" thickBot="1">
      <c r="A317" s="84" t="s">
        <v>262</v>
      </c>
      <c r="B317" s="85" t="s">
        <v>263</v>
      </c>
      <c r="C317" s="76"/>
      <c r="D317" s="76"/>
      <c r="E317" s="77">
        <f>SUM(E318)</f>
        <v>0</v>
      </c>
      <c r="F317" s="77">
        <f aca="true" t="shared" si="51" ref="F317:K317">SUM(F318)</f>
        <v>146249</v>
      </c>
      <c r="G317" s="77">
        <f t="shared" si="51"/>
        <v>146249</v>
      </c>
      <c r="H317" s="77">
        <f t="shared" si="51"/>
        <v>29071</v>
      </c>
      <c r="I317" s="77">
        <f t="shared" si="51"/>
        <v>0</v>
      </c>
      <c r="J317" s="77">
        <f t="shared" si="51"/>
        <v>0</v>
      </c>
      <c r="K317" s="77">
        <f t="shared" si="51"/>
        <v>0</v>
      </c>
      <c r="L317" s="190"/>
    </row>
    <row r="318" spans="1:12" ht="12.75">
      <c r="A318" s="16" t="s">
        <v>30</v>
      </c>
      <c r="B318" s="34"/>
      <c r="C318" s="34" t="s">
        <v>264</v>
      </c>
      <c r="D318" s="92"/>
      <c r="E318" s="63">
        <f>SUM(E319:E330)</f>
        <v>0</v>
      </c>
      <c r="F318" s="63">
        <f aca="true" t="shared" si="52" ref="F318:K318">SUM(F319:F330)</f>
        <v>146249</v>
      </c>
      <c r="G318" s="63">
        <f t="shared" si="52"/>
        <v>146249</v>
      </c>
      <c r="H318" s="63">
        <f t="shared" si="52"/>
        <v>29071</v>
      </c>
      <c r="I318" s="63">
        <f t="shared" si="52"/>
        <v>0</v>
      </c>
      <c r="J318" s="63">
        <f t="shared" si="52"/>
        <v>0</v>
      </c>
      <c r="K318" s="63">
        <f t="shared" si="52"/>
        <v>0</v>
      </c>
      <c r="L318" s="200"/>
    </row>
    <row r="319" spans="1:12" ht="12.75">
      <c r="A319" s="17" t="s">
        <v>21</v>
      </c>
      <c r="B319" s="30"/>
      <c r="C319" s="30"/>
      <c r="D319" s="30" t="s">
        <v>153</v>
      </c>
      <c r="E319" s="18"/>
      <c r="F319" s="18">
        <v>24336</v>
      </c>
      <c r="G319" s="28">
        <v>24336</v>
      </c>
      <c r="H319" s="18">
        <v>24336</v>
      </c>
      <c r="I319" s="18"/>
      <c r="J319" s="18"/>
      <c r="K319" s="18"/>
      <c r="L319" s="202"/>
    </row>
    <row r="320" spans="1:12" ht="12.75">
      <c r="A320" s="17" t="s">
        <v>250</v>
      </c>
      <c r="B320" s="30"/>
      <c r="C320" s="30"/>
      <c r="D320" s="30" t="s">
        <v>154</v>
      </c>
      <c r="E320" s="18"/>
      <c r="F320" s="18">
        <v>0</v>
      </c>
      <c r="G320" s="28">
        <v>0</v>
      </c>
      <c r="H320" s="18">
        <v>0</v>
      </c>
      <c r="I320" s="18"/>
      <c r="J320" s="18"/>
      <c r="K320" s="18"/>
      <c r="L320" s="202"/>
    </row>
    <row r="321" spans="1:12" ht="12.75">
      <c r="A321" s="17" t="s">
        <v>18</v>
      </c>
      <c r="B321" s="30"/>
      <c r="C321" s="30"/>
      <c r="D321" s="30" t="s">
        <v>155</v>
      </c>
      <c r="E321" s="18"/>
      <c r="F321" s="18">
        <v>4155</v>
      </c>
      <c r="G321" s="28">
        <v>4155</v>
      </c>
      <c r="H321" s="18">
        <v>4155</v>
      </c>
      <c r="I321" s="18"/>
      <c r="J321" s="18"/>
      <c r="K321" s="18"/>
      <c r="L321" s="202"/>
    </row>
    <row r="322" spans="1:12" ht="12.75">
      <c r="A322" s="17" t="s">
        <v>19</v>
      </c>
      <c r="B322" s="30"/>
      <c r="C322" s="30"/>
      <c r="D322" s="30" t="s">
        <v>156</v>
      </c>
      <c r="E322" s="18"/>
      <c r="F322" s="18">
        <v>580</v>
      </c>
      <c r="G322" s="28">
        <v>580</v>
      </c>
      <c r="H322" s="18">
        <v>580</v>
      </c>
      <c r="I322" s="18"/>
      <c r="J322" s="18"/>
      <c r="K322" s="18"/>
      <c r="L322" s="202"/>
    </row>
    <row r="323" spans="1:12" ht="12.75">
      <c r="A323" s="17" t="s">
        <v>51</v>
      </c>
      <c r="B323" s="30"/>
      <c r="C323" s="30"/>
      <c r="D323" s="30" t="s">
        <v>148</v>
      </c>
      <c r="E323" s="18"/>
      <c r="F323" s="18">
        <v>7378</v>
      </c>
      <c r="G323" s="28">
        <v>7378</v>
      </c>
      <c r="H323" s="18"/>
      <c r="I323" s="18"/>
      <c r="J323" s="18"/>
      <c r="K323" s="18"/>
      <c r="L323" s="202"/>
    </row>
    <row r="324" spans="1:12" ht="12.75">
      <c r="A324" s="17" t="s">
        <v>65</v>
      </c>
      <c r="B324" s="30"/>
      <c r="C324" s="30"/>
      <c r="D324" s="30" t="s">
        <v>159</v>
      </c>
      <c r="E324" s="18"/>
      <c r="F324" s="18">
        <v>3800</v>
      </c>
      <c r="G324" s="28">
        <v>3800</v>
      </c>
      <c r="H324" s="18"/>
      <c r="I324" s="18"/>
      <c r="J324" s="18"/>
      <c r="K324" s="18"/>
      <c r="L324" s="202"/>
    </row>
    <row r="325" spans="1:12" ht="12.75">
      <c r="A325" s="17" t="s">
        <v>48</v>
      </c>
      <c r="B325" s="30"/>
      <c r="C325" s="30"/>
      <c r="D325" s="30" t="s">
        <v>145</v>
      </c>
      <c r="E325" s="18"/>
      <c r="F325" s="18">
        <v>2000</v>
      </c>
      <c r="G325" s="28">
        <v>2000</v>
      </c>
      <c r="H325" s="18"/>
      <c r="I325" s="18"/>
      <c r="J325" s="18"/>
      <c r="K325" s="18"/>
      <c r="L325" s="202"/>
    </row>
    <row r="326" spans="1:12" ht="12.75">
      <c r="A326" s="17" t="s">
        <v>55</v>
      </c>
      <c r="B326" s="30"/>
      <c r="C326" s="30"/>
      <c r="D326" s="30" t="s">
        <v>149</v>
      </c>
      <c r="E326" s="18"/>
      <c r="F326" s="18">
        <v>100000</v>
      </c>
      <c r="G326" s="28">
        <v>100000</v>
      </c>
      <c r="H326" s="18"/>
      <c r="I326" s="18"/>
      <c r="J326" s="18"/>
      <c r="K326" s="18"/>
      <c r="L326" s="202"/>
    </row>
    <row r="327" spans="1:12" ht="12.75">
      <c r="A327" s="17" t="s">
        <v>24</v>
      </c>
      <c r="B327" s="30"/>
      <c r="C327" s="30"/>
      <c r="D327" s="30" t="s">
        <v>157</v>
      </c>
      <c r="E327" s="18"/>
      <c r="F327" s="18">
        <v>3500</v>
      </c>
      <c r="G327" s="48">
        <v>3500</v>
      </c>
      <c r="H327" s="18"/>
      <c r="I327" s="18"/>
      <c r="J327" s="18"/>
      <c r="K327" s="18"/>
      <c r="L327" s="202"/>
    </row>
    <row r="328" spans="1:12" ht="12.75">
      <c r="A328" s="17" t="s">
        <v>25</v>
      </c>
      <c r="B328" s="30"/>
      <c r="C328" s="30"/>
      <c r="D328" s="30" t="s">
        <v>161</v>
      </c>
      <c r="E328" s="18"/>
      <c r="F328" s="18">
        <v>500</v>
      </c>
      <c r="G328" s="48">
        <v>500</v>
      </c>
      <c r="H328" s="18"/>
      <c r="I328" s="18"/>
      <c r="J328" s="18"/>
      <c r="K328" s="18"/>
      <c r="L328" s="202"/>
    </row>
    <row r="329" spans="1:12" ht="12.75">
      <c r="A329" s="17" t="s">
        <v>26</v>
      </c>
      <c r="B329" s="30"/>
      <c r="C329" s="30"/>
      <c r="D329" s="30" t="s">
        <v>158</v>
      </c>
      <c r="E329" s="18"/>
      <c r="F329" s="18">
        <v>0</v>
      </c>
      <c r="G329" s="48">
        <v>0</v>
      </c>
      <c r="H329" s="18"/>
      <c r="I329" s="18"/>
      <c r="J329" s="18"/>
      <c r="K329" s="18"/>
      <c r="L329" s="202"/>
    </row>
    <row r="330" spans="1:12" ht="13.5" thickBot="1">
      <c r="A330" s="23" t="s">
        <v>215</v>
      </c>
      <c r="B330" s="36"/>
      <c r="C330" s="36"/>
      <c r="D330" s="36" t="s">
        <v>162</v>
      </c>
      <c r="E330" s="24"/>
      <c r="F330" s="24">
        <v>0</v>
      </c>
      <c r="G330" s="24">
        <v>0</v>
      </c>
      <c r="H330" s="24"/>
      <c r="I330" s="24"/>
      <c r="J330" s="24"/>
      <c r="K330" s="24"/>
      <c r="L330" s="244"/>
    </row>
    <row r="331" spans="1:12" ht="15.75" thickBot="1">
      <c r="A331" s="84" t="s">
        <v>99</v>
      </c>
      <c r="B331" s="85" t="s">
        <v>100</v>
      </c>
      <c r="C331" s="76"/>
      <c r="D331" s="76"/>
      <c r="E331" s="77">
        <f aca="true" t="shared" si="53" ref="E331:K331">SUM(E332+E339+E341)</f>
        <v>78243</v>
      </c>
      <c r="F331" s="77">
        <f t="shared" si="53"/>
        <v>94636</v>
      </c>
      <c r="G331" s="77">
        <f t="shared" si="53"/>
        <v>94636</v>
      </c>
      <c r="H331" s="77">
        <f t="shared" si="53"/>
        <v>89056</v>
      </c>
      <c r="I331" s="77">
        <f t="shared" si="53"/>
        <v>0</v>
      </c>
      <c r="J331" s="77">
        <f t="shared" si="53"/>
        <v>0</v>
      </c>
      <c r="K331" s="77">
        <f t="shared" si="53"/>
        <v>0</v>
      </c>
      <c r="L331" s="190">
        <f aca="true" t="shared" si="54" ref="L331:L346">F331/E331</f>
        <v>1.209513950129724</v>
      </c>
    </row>
    <row r="332" spans="1:12" ht="12.75">
      <c r="A332" s="99" t="s">
        <v>101</v>
      </c>
      <c r="B332" s="100"/>
      <c r="C332" s="100" t="s">
        <v>102</v>
      </c>
      <c r="D332" s="100"/>
      <c r="E332" s="101">
        <f aca="true" t="shared" si="55" ref="E332:K332">SUM(E333+E334+E335+E336+E337+E338)</f>
        <v>75113</v>
      </c>
      <c r="F332" s="101">
        <f t="shared" si="55"/>
        <v>89056</v>
      </c>
      <c r="G332" s="101">
        <f t="shared" si="55"/>
        <v>89056</v>
      </c>
      <c r="H332" s="101">
        <f t="shared" si="55"/>
        <v>89056</v>
      </c>
      <c r="I332" s="101">
        <f t="shared" si="55"/>
        <v>0</v>
      </c>
      <c r="J332" s="101">
        <f t="shared" si="55"/>
        <v>0</v>
      </c>
      <c r="K332" s="101">
        <f t="shared" si="55"/>
        <v>0</v>
      </c>
      <c r="L332" s="194">
        <f t="shared" si="54"/>
        <v>1.1856269886704032</v>
      </c>
    </row>
    <row r="333" spans="1:12" s="53" customFormat="1" ht="12.75">
      <c r="A333" s="46" t="s">
        <v>97</v>
      </c>
      <c r="B333" s="49"/>
      <c r="C333" s="49"/>
      <c r="D333" s="49" t="s">
        <v>165</v>
      </c>
      <c r="E333" s="50">
        <v>2194</v>
      </c>
      <c r="F333" s="50">
        <v>2156</v>
      </c>
      <c r="G333" s="104">
        <v>2156</v>
      </c>
      <c r="H333" s="50">
        <v>2156</v>
      </c>
      <c r="I333" s="50"/>
      <c r="J333" s="50"/>
      <c r="K333" s="50"/>
      <c r="L333" s="212">
        <f t="shared" si="54"/>
        <v>0.9826800364630811</v>
      </c>
    </row>
    <row r="334" spans="1:12" ht="12.75">
      <c r="A334" s="89" t="s">
        <v>21</v>
      </c>
      <c r="B334" s="90"/>
      <c r="C334" s="90"/>
      <c r="D334" s="90" t="s">
        <v>153</v>
      </c>
      <c r="E334" s="91">
        <v>54384</v>
      </c>
      <c r="F334" s="91">
        <v>63700</v>
      </c>
      <c r="G334" s="91">
        <v>63700</v>
      </c>
      <c r="H334" s="91">
        <v>63700</v>
      </c>
      <c r="I334" s="91"/>
      <c r="J334" s="91"/>
      <c r="K334" s="91"/>
      <c r="L334" s="203">
        <f t="shared" si="54"/>
        <v>1.1713003824654311</v>
      </c>
    </row>
    <row r="335" spans="1:12" ht="12.75">
      <c r="A335" s="45" t="s">
        <v>22</v>
      </c>
      <c r="B335" s="47"/>
      <c r="C335" s="47"/>
      <c r="D335" s="47" t="s">
        <v>154</v>
      </c>
      <c r="E335" s="48">
        <v>2383</v>
      </c>
      <c r="F335" s="48">
        <v>4400</v>
      </c>
      <c r="G335" s="48">
        <v>4400</v>
      </c>
      <c r="H335" s="48">
        <v>4400</v>
      </c>
      <c r="I335" s="48"/>
      <c r="J335" s="48"/>
      <c r="K335" s="48"/>
      <c r="L335" s="202">
        <f t="shared" si="54"/>
        <v>1.8464120856063786</v>
      </c>
    </row>
    <row r="336" spans="1:12" ht="12.75">
      <c r="A336" s="89" t="s">
        <v>18</v>
      </c>
      <c r="B336" s="90"/>
      <c r="C336" s="90"/>
      <c r="D336" s="90" t="s">
        <v>155</v>
      </c>
      <c r="E336" s="91">
        <v>10595</v>
      </c>
      <c r="F336" s="91">
        <v>12800</v>
      </c>
      <c r="G336" s="91">
        <v>12800</v>
      </c>
      <c r="H336" s="91">
        <v>12800</v>
      </c>
      <c r="I336" s="91"/>
      <c r="J336" s="91"/>
      <c r="K336" s="91"/>
      <c r="L336" s="203">
        <f t="shared" si="54"/>
        <v>1.2081170363378952</v>
      </c>
    </row>
    <row r="337" spans="1:12" s="53" customFormat="1" ht="12.75">
      <c r="A337" s="45" t="s">
        <v>19</v>
      </c>
      <c r="B337" s="47"/>
      <c r="C337" s="47"/>
      <c r="D337" s="47" t="s">
        <v>156</v>
      </c>
      <c r="E337" s="48">
        <v>1657</v>
      </c>
      <c r="F337" s="48">
        <v>1900</v>
      </c>
      <c r="G337" s="48">
        <v>1900</v>
      </c>
      <c r="H337" s="48">
        <v>1900</v>
      </c>
      <c r="I337" s="48"/>
      <c r="J337" s="48"/>
      <c r="K337" s="48"/>
      <c r="L337" s="202">
        <f t="shared" si="54"/>
        <v>1.1466505733252867</v>
      </c>
    </row>
    <row r="338" spans="1:12" s="53" customFormat="1" ht="12.75">
      <c r="A338" s="46" t="s">
        <v>26</v>
      </c>
      <c r="B338" s="49"/>
      <c r="C338" s="49"/>
      <c r="D338" s="49" t="s">
        <v>158</v>
      </c>
      <c r="E338" s="50">
        <v>3900</v>
      </c>
      <c r="F338" s="50">
        <v>4100</v>
      </c>
      <c r="G338" s="107">
        <v>4100</v>
      </c>
      <c r="H338" s="50">
        <v>4100</v>
      </c>
      <c r="I338" s="50"/>
      <c r="J338" s="50"/>
      <c r="K338" s="50"/>
      <c r="L338" s="202">
        <f t="shared" si="54"/>
        <v>1.0512820512820513</v>
      </c>
    </row>
    <row r="339" spans="1:12" ht="12.75">
      <c r="A339" s="116" t="s">
        <v>195</v>
      </c>
      <c r="B339" s="117"/>
      <c r="C339" s="117" t="s">
        <v>196</v>
      </c>
      <c r="D339" s="117"/>
      <c r="E339" s="118">
        <f>SUM(E340)</f>
        <v>2550</v>
      </c>
      <c r="F339" s="118">
        <f>SUM(F340)</f>
        <v>5000</v>
      </c>
      <c r="G339" s="63">
        <f>SUM(G340)</f>
        <v>5000</v>
      </c>
      <c r="H339" s="118"/>
      <c r="I339" s="118"/>
      <c r="J339" s="118"/>
      <c r="K339" s="118"/>
      <c r="L339" s="222">
        <f t="shared" si="54"/>
        <v>1.9607843137254901</v>
      </c>
    </row>
    <row r="340" spans="1:12" ht="12.75">
      <c r="A340" s="154" t="s">
        <v>198</v>
      </c>
      <c r="B340" s="155"/>
      <c r="C340" s="155"/>
      <c r="D340" s="155" t="s">
        <v>197</v>
      </c>
      <c r="E340" s="156">
        <v>2550</v>
      </c>
      <c r="F340" s="156">
        <v>5000</v>
      </c>
      <c r="G340" s="234">
        <v>5000</v>
      </c>
      <c r="H340" s="156"/>
      <c r="I340" s="156"/>
      <c r="J340" s="156"/>
      <c r="K340" s="156"/>
      <c r="L340" s="218">
        <f t="shared" si="54"/>
        <v>1.9607843137254901</v>
      </c>
    </row>
    <row r="341" spans="1:12" ht="12.75">
      <c r="A341" s="16" t="s">
        <v>30</v>
      </c>
      <c r="B341" s="34"/>
      <c r="C341" s="34" t="s">
        <v>103</v>
      </c>
      <c r="D341" s="34"/>
      <c r="E341" s="63">
        <f>SUM(E342)</f>
        <v>580</v>
      </c>
      <c r="F341" s="63">
        <f aca="true" t="shared" si="56" ref="F341:K341">SUM(F342)</f>
        <v>580</v>
      </c>
      <c r="G341" s="63">
        <f t="shared" si="56"/>
        <v>580</v>
      </c>
      <c r="H341" s="63">
        <f t="shared" si="56"/>
        <v>0</v>
      </c>
      <c r="I341" s="63">
        <f t="shared" si="56"/>
        <v>0</v>
      </c>
      <c r="J341" s="63">
        <f t="shared" si="56"/>
        <v>0</v>
      </c>
      <c r="K341" s="63">
        <f t="shared" si="56"/>
        <v>0</v>
      </c>
      <c r="L341" s="208">
        <f t="shared" si="54"/>
        <v>1</v>
      </c>
    </row>
    <row r="342" spans="1:12" ht="13.5" thickBot="1">
      <c r="A342" s="51" t="s">
        <v>26</v>
      </c>
      <c r="B342" s="54"/>
      <c r="C342" s="54"/>
      <c r="D342" s="54" t="s">
        <v>158</v>
      </c>
      <c r="E342" s="52">
        <v>580</v>
      </c>
      <c r="F342" s="129">
        <v>580</v>
      </c>
      <c r="G342" s="231">
        <v>580</v>
      </c>
      <c r="H342" s="52"/>
      <c r="I342" s="52"/>
      <c r="J342" s="52"/>
      <c r="K342" s="52"/>
      <c r="L342" s="223">
        <f t="shared" si="54"/>
        <v>1</v>
      </c>
    </row>
    <row r="343" spans="1:12" ht="15.75" thickBot="1">
      <c r="A343" s="84" t="s">
        <v>104</v>
      </c>
      <c r="B343" s="85" t="s">
        <v>105</v>
      </c>
      <c r="C343" s="76"/>
      <c r="D343" s="76"/>
      <c r="E343" s="77">
        <f aca="true" t="shared" si="57" ref="E343:K343">SUM(E344+E348+E360+E363+E368+E374+E376)</f>
        <v>1908887</v>
      </c>
      <c r="F343" s="77">
        <f t="shared" si="57"/>
        <v>3770442</v>
      </c>
      <c r="G343" s="77">
        <f t="shared" si="57"/>
        <v>654760</v>
      </c>
      <c r="H343" s="77">
        <f t="shared" si="57"/>
        <v>0</v>
      </c>
      <c r="I343" s="77">
        <f t="shared" si="57"/>
        <v>0</v>
      </c>
      <c r="J343" s="77">
        <f t="shared" si="57"/>
        <v>0</v>
      </c>
      <c r="K343" s="77">
        <f t="shared" si="57"/>
        <v>3115682</v>
      </c>
      <c r="L343" s="190">
        <f t="shared" si="54"/>
        <v>1.975204399212735</v>
      </c>
    </row>
    <row r="344" spans="1:12" ht="12.75">
      <c r="A344" s="99" t="s">
        <v>106</v>
      </c>
      <c r="B344" s="100"/>
      <c r="C344" s="100" t="s">
        <v>107</v>
      </c>
      <c r="D344" s="100"/>
      <c r="E344" s="101">
        <f>SUM(E345:E347)</f>
        <v>318368</v>
      </c>
      <c r="F344" s="101">
        <f>SUM(F345:F347)</f>
        <v>2542740</v>
      </c>
      <c r="G344" s="101">
        <f>SUM(G345+G346+G347)</f>
        <v>10000</v>
      </c>
      <c r="H344" s="101">
        <f>SUM(H345+H346+H347)</f>
        <v>0</v>
      </c>
      <c r="I344" s="101">
        <f>SUM(I345+I346+I347)</f>
        <v>0</v>
      </c>
      <c r="J344" s="101">
        <f>SUM(J345+J346+J347)</f>
        <v>0</v>
      </c>
      <c r="K344" s="101">
        <f>SUM(K345+K346+K347)</f>
        <v>2532740</v>
      </c>
      <c r="L344" s="277">
        <f t="shared" si="54"/>
        <v>7.986795155291989</v>
      </c>
    </row>
    <row r="345" spans="1:12" ht="12.75">
      <c r="A345" s="154" t="s">
        <v>55</v>
      </c>
      <c r="B345" s="155"/>
      <c r="C345" s="155"/>
      <c r="D345" s="155" t="s">
        <v>149</v>
      </c>
      <c r="E345" s="156">
        <v>6916</v>
      </c>
      <c r="F345" s="156">
        <v>10000</v>
      </c>
      <c r="G345" s="50">
        <v>10000</v>
      </c>
      <c r="H345" s="156"/>
      <c r="I345" s="156"/>
      <c r="J345" s="156"/>
      <c r="K345" s="156"/>
      <c r="L345" s="232">
        <f t="shared" si="54"/>
        <v>1.4459224985540775</v>
      </c>
    </row>
    <row r="346" spans="1:12" ht="12.75">
      <c r="A346" s="89" t="s">
        <v>49</v>
      </c>
      <c r="B346" s="90"/>
      <c r="C346" s="90"/>
      <c r="D346" s="90" t="s">
        <v>146</v>
      </c>
      <c r="E346" s="91">
        <v>311452</v>
      </c>
      <c r="F346" s="91">
        <v>1543192</v>
      </c>
      <c r="G346" s="91"/>
      <c r="H346" s="91"/>
      <c r="I346" s="91"/>
      <c r="J346" s="91"/>
      <c r="K346" s="91">
        <f>SUM(F346)</f>
        <v>1543192</v>
      </c>
      <c r="L346" s="203">
        <f t="shared" si="54"/>
        <v>4.954830920976587</v>
      </c>
    </row>
    <row r="347" spans="1:12" ht="12.75">
      <c r="A347" s="89" t="s">
        <v>49</v>
      </c>
      <c r="B347" s="90"/>
      <c r="C347" s="90"/>
      <c r="D347" s="90" t="s">
        <v>221</v>
      </c>
      <c r="E347" s="91"/>
      <c r="F347" s="91">
        <v>989548</v>
      </c>
      <c r="G347" s="91"/>
      <c r="H347" s="91"/>
      <c r="I347" s="91"/>
      <c r="J347" s="91"/>
      <c r="K347" s="91">
        <f>SUM(F347)</f>
        <v>989548</v>
      </c>
      <c r="L347" s="203"/>
    </row>
    <row r="348" spans="1:12" ht="12.75">
      <c r="A348" s="16" t="s">
        <v>108</v>
      </c>
      <c r="B348" s="34"/>
      <c r="C348" s="34" t="s">
        <v>109</v>
      </c>
      <c r="D348" s="34"/>
      <c r="E348" s="63">
        <f aca="true" t="shared" si="58" ref="E348:K348">SUM(E349+E353+E354+E355+E356+E357+E358+E359)</f>
        <v>233389</v>
      </c>
      <c r="F348" s="63">
        <f t="shared" si="58"/>
        <v>19260</v>
      </c>
      <c r="G348" s="63">
        <f t="shared" si="58"/>
        <v>19260</v>
      </c>
      <c r="H348" s="63">
        <f t="shared" si="58"/>
        <v>0</v>
      </c>
      <c r="I348" s="63">
        <f t="shared" si="58"/>
        <v>0</v>
      </c>
      <c r="J348" s="63">
        <f t="shared" si="58"/>
        <v>0</v>
      </c>
      <c r="K348" s="63">
        <f t="shared" si="58"/>
        <v>0</v>
      </c>
      <c r="L348" s="200">
        <f aca="true" t="shared" si="59" ref="L348:L358">F348/E348</f>
        <v>0.08252316947242587</v>
      </c>
    </row>
    <row r="349" spans="1:12" ht="13.5" thickBot="1">
      <c r="A349" s="46" t="s">
        <v>18</v>
      </c>
      <c r="B349" s="49"/>
      <c r="C349" s="49"/>
      <c r="D349" s="49" t="s">
        <v>155</v>
      </c>
      <c r="E349" s="50">
        <v>1504</v>
      </c>
      <c r="F349" s="50"/>
      <c r="G349" s="156"/>
      <c r="H349" s="50"/>
      <c r="I349" s="50"/>
      <c r="J349" s="50"/>
      <c r="K349" s="50"/>
      <c r="L349" s="212">
        <f t="shared" si="59"/>
        <v>0</v>
      </c>
    </row>
    <row r="350" spans="1:12" ht="12.75">
      <c r="A350" s="142"/>
      <c r="B350" s="143"/>
      <c r="C350" s="143"/>
      <c r="D350" s="143"/>
      <c r="E350" s="144"/>
      <c r="F350" s="144"/>
      <c r="G350" s="144"/>
      <c r="H350" s="144"/>
      <c r="I350" s="144"/>
      <c r="J350" s="144"/>
      <c r="K350" s="144"/>
      <c r="L350" s="238"/>
    </row>
    <row r="351" spans="1:12" ht="13.5" thickBot="1">
      <c r="A351" s="96"/>
      <c r="B351" s="97"/>
      <c r="C351" s="97"/>
      <c r="D351" s="97"/>
      <c r="E351" s="98"/>
      <c r="F351" s="98"/>
      <c r="G351" s="98"/>
      <c r="H351" s="98"/>
      <c r="I351" s="98"/>
      <c r="J351" s="98"/>
      <c r="K351" s="98"/>
      <c r="L351" s="233"/>
    </row>
    <row r="352" spans="1:12" ht="15.75" thickBot="1">
      <c r="A352" s="73">
        <v>1</v>
      </c>
      <c r="B352" s="79">
        <v>2</v>
      </c>
      <c r="C352" s="79">
        <v>3</v>
      </c>
      <c r="D352" s="79">
        <v>4</v>
      </c>
      <c r="E352" s="74">
        <v>5</v>
      </c>
      <c r="F352" s="74">
        <v>6</v>
      </c>
      <c r="G352" s="74">
        <v>7</v>
      </c>
      <c r="H352" s="74">
        <v>8</v>
      </c>
      <c r="I352" s="74">
        <v>9</v>
      </c>
      <c r="J352" s="74">
        <v>10</v>
      </c>
      <c r="K352" s="74">
        <v>11</v>
      </c>
      <c r="L352" s="80" t="s">
        <v>47</v>
      </c>
    </row>
    <row r="353" spans="1:12" ht="12.75">
      <c r="A353" s="89" t="s">
        <v>19</v>
      </c>
      <c r="B353" s="90"/>
      <c r="C353" s="90"/>
      <c r="D353" s="90" t="s">
        <v>156</v>
      </c>
      <c r="E353" s="91">
        <v>227</v>
      </c>
      <c r="F353" s="91"/>
      <c r="G353" s="91"/>
      <c r="H353" s="91"/>
      <c r="I353" s="91"/>
      <c r="J353" s="91"/>
      <c r="K353" s="91"/>
      <c r="L353" s="203">
        <f t="shared" si="59"/>
        <v>0</v>
      </c>
    </row>
    <row r="354" spans="1:12" ht="12.75">
      <c r="A354" s="45" t="s">
        <v>51</v>
      </c>
      <c r="B354" s="47"/>
      <c r="C354" s="47"/>
      <c r="D354" s="47" t="s">
        <v>148</v>
      </c>
      <c r="E354" s="168">
        <v>211</v>
      </c>
      <c r="F354" s="48"/>
      <c r="G354" s="48"/>
      <c r="H354" s="48"/>
      <c r="I354" s="48"/>
      <c r="J354" s="48"/>
      <c r="K354" s="48"/>
      <c r="L354" s="202">
        <f t="shared" si="59"/>
        <v>0</v>
      </c>
    </row>
    <row r="355" spans="1:12" ht="12.75">
      <c r="A355" s="21" t="s">
        <v>65</v>
      </c>
      <c r="B355" s="35"/>
      <c r="C355" s="35"/>
      <c r="D355" s="35" t="s">
        <v>159</v>
      </c>
      <c r="E355" s="165">
        <v>2194</v>
      </c>
      <c r="F355" s="22">
        <v>2000</v>
      </c>
      <c r="G355" s="91">
        <v>2000</v>
      </c>
      <c r="H355" s="22"/>
      <c r="I355" s="22"/>
      <c r="J355" s="22"/>
      <c r="K355" s="22"/>
      <c r="L355" s="203">
        <f t="shared" si="59"/>
        <v>0.9115770282588879</v>
      </c>
    </row>
    <row r="356" spans="1:12" s="53" customFormat="1" ht="12.75">
      <c r="A356" s="17" t="s">
        <v>48</v>
      </c>
      <c r="B356" s="30"/>
      <c r="C356" s="30"/>
      <c r="D356" s="30" t="s">
        <v>145</v>
      </c>
      <c r="E356" s="174">
        <v>850</v>
      </c>
      <c r="F356" s="18">
        <v>1000</v>
      </c>
      <c r="G356" s="48">
        <v>1000</v>
      </c>
      <c r="H356" s="18"/>
      <c r="I356" s="18"/>
      <c r="J356" s="18"/>
      <c r="K356" s="18"/>
      <c r="L356" s="203">
        <f t="shared" si="59"/>
        <v>1.1764705882352942</v>
      </c>
    </row>
    <row r="357" spans="1:12" s="53" customFormat="1" ht="12.75">
      <c r="A357" s="21" t="s">
        <v>55</v>
      </c>
      <c r="B357" s="35"/>
      <c r="C357" s="35"/>
      <c r="D357" s="35" t="s">
        <v>149</v>
      </c>
      <c r="E357" s="247">
        <v>27891</v>
      </c>
      <c r="F357" s="22">
        <v>16260</v>
      </c>
      <c r="G357" s="91">
        <v>16260</v>
      </c>
      <c r="H357" s="22"/>
      <c r="I357" s="22"/>
      <c r="J357" s="22"/>
      <c r="K357" s="22"/>
      <c r="L357" s="203">
        <f t="shared" si="59"/>
        <v>0.5829837582015704</v>
      </c>
    </row>
    <row r="358" spans="1:12" s="53" customFormat="1" ht="12.75">
      <c r="A358" s="21" t="s">
        <v>49</v>
      </c>
      <c r="B358" s="35"/>
      <c r="C358" s="35"/>
      <c r="D358" s="35" t="s">
        <v>146</v>
      </c>
      <c r="E358" s="247">
        <v>32999</v>
      </c>
      <c r="F358" s="22"/>
      <c r="G358" s="91"/>
      <c r="H358" s="22"/>
      <c r="I358" s="22"/>
      <c r="J358" s="22"/>
      <c r="K358" s="22"/>
      <c r="L358" s="203">
        <f t="shared" si="59"/>
        <v>0</v>
      </c>
    </row>
    <row r="359" spans="1:12" s="53" customFormat="1" ht="12.75">
      <c r="A359" s="21" t="s">
        <v>247</v>
      </c>
      <c r="B359" s="35"/>
      <c r="C359" s="35"/>
      <c r="D359" s="35" t="s">
        <v>162</v>
      </c>
      <c r="E359" s="22">
        <v>167513</v>
      </c>
      <c r="F359" s="22"/>
      <c r="G359" s="107"/>
      <c r="H359" s="22"/>
      <c r="I359" s="22"/>
      <c r="J359" s="22"/>
      <c r="K359" s="22"/>
      <c r="L359" s="202">
        <f aca="true" t="shared" si="60" ref="L359:L373">F359/E359</f>
        <v>0</v>
      </c>
    </row>
    <row r="360" spans="1:12" s="53" customFormat="1" ht="12.75">
      <c r="A360" s="16" t="s">
        <v>110</v>
      </c>
      <c r="B360" s="34"/>
      <c r="C360" s="34" t="s">
        <v>111</v>
      </c>
      <c r="D360" s="34"/>
      <c r="E360" s="63">
        <f>SUM(E361:E362)</f>
        <v>478442</v>
      </c>
      <c r="F360" s="63">
        <f>SUM(F361:F362)</f>
        <v>310000</v>
      </c>
      <c r="G360" s="63">
        <f>SUM(G361:G362)</f>
        <v>310000</v>
      </c>
      <c r="H360" s="63"/>
      <c r="I360" s="63"/>
      <c r="J360" s="63"/>
      <c r="K360" s="63"/>
      <c r="L360" s="200">
        <f t="shared" si="60"/>
        <v>0.6479364269859251</v>
      </c>
    </row>
    <row r="361" spans="1:12" s="53" customFormat="1" ht="12.75">
      <c r="A361" s="109" t="s">
        <v>51</v>
      </c>
      <c r="B361" s="110"/>
      <c r="C361" s="110"/>
      <c r="D361" s="110" t="s">
        <v>148</v>
      </c>
      <c r="E361" s="111">
        <v>9648</v>
      </c>
      <c r="F361" s="111">
        <v>10000</v>
      </c>
      <c r="G361" s="50">
        <v>10000</v>
      </c>
      <c r="H361" s="111"/>
      <c r="I361" s="111"/>
      <c r="J361" s="111"/>
      <c r="K361" s="111"/>
      <c r="L361" s="221">
        <f t="shared" si="60"/>
        <v>1.0364842454394694</v>
      </c>
    </row>
    <row r="362" spans="1:12" s="53" customFormat="1" ht="12.75">
      <c r="A362" s="19" t="s">
        <v>55</v>
      </c>
      <c r="B362" s="33"/>
      <c r="C362" s="33"/>
      <c r="D362" s="33" t="s">
        <v>149</v>
      </c>
      <c r="E362" s="20">
        <v>468794</v>
      </c>
      <c r="F362" s="20">
        <v>300000</v>
      </c>
      <c r="G362" s="107">
        <v>300000</v>
      </c>
      <c r="H362" s="20"/>
      <c r="I362" s="20"/>
      <c r="J362" s="20"/>
      <c r="K362" s="20"/>
      <c r="L362" s="199">
        <f t="shared" si="60"/>
        <v>0.6399399309718128</v>
      </c>
    </row>
    <row r="363" spans="1:12" s="53" customFormat="1" ht="12.75">
      <c r="A363" s="16" t="s">
        <v>112</v>
      </c>
      <c r="B363" s="34"/>
      <c r="C363" s="34" t="s">
        <v>113</v>
      </c>
      <c r="D363" s="34"/>
      <c r="E363" s="63">
        <f aca="true" t="shared" si="61" ref="E363:K363">SUM(E364:E367)</f>
        <v>78514</v>
      </c>
      <c r="F363" s="63">
        <f t="shared" si="61"/>
        <v>406500</v>
      </c>
      <c r="G363" s="63">
        <f t="shared" si="61"/>
        <v>76500</v>
      </c>
      <c r="H363" s="63">
        <f t="shared" si="61"/>
        <v>0</v>
      </c>
      <c r="I363" s="63">
        <f t="shared" si="61"/>
        <v>0</v>
      </c>
      <c r="J363" s="63">
        <f t="shared" si="61"/>
        <v>0</v>
      </c>
      <c r="K363" s="63">
        <f t="shared" si="61"/>
        <v>330000</v>
      </c>
      <c r="L363" s="200">
        <f t="shared" si="60"/>
        <v>5.177420587411162</v>
      </c>
    </row>
    <row r="364" spans="1:12" s="53" customFormat="1" ht="12.75">
      <c r="A364" s="46" t="s">
        <v>51</v>
      </c>
      <c r="B364" s="49"/>
      <c r="C364" s="49"/>
      <c r="D364" s="49" t="s">
        <v>148</v>
      </c>
      <c r="E364" s="50">
        <v>16224</v>
      </c>
      <c r="F364" s="50">
        <v>16500</v>
      </c>
      <c r="G364" s="28">
        <v>16500</v>
      </c>
      <c r="H364" s="50"/>
      <c r="I364" s="50"/>
      <c r="J364" s="50"/>
      <c r="K364" s="50"/>
      <c r="L364" s="212">
        <f t="shared" si="60"/>
        <v>1.0170118343195267</v>
      </c>
    </row>
    <row r="365" spans="1:12" s="53" customFormat="1" ht="12.75">
      <c r="A365" s="89" t="s">
        <v>55</v>
      </c>
      <c r="B365" s="90"/>
      <c r="C365" s="90"/>
      <c r="D365" s="90" t="s">
        <v>149</v>
      </c>
      <c r="E365" s="91">
        <v>52224</v>
      </c>
      <c r="F365" s="91">
        <v>60000</v>
      </c>
      <c r="G365" s="50">
        <v>60000</v>
      </c>
      <c r="H365" s="91"/>
      <c r="I365" s="91"/>
      <c r="J365" s="91"/>
      <c r="K365" s="91"/>
      <c r="L365" s="203">
        <f t="shared" si="60"/>
        <v>1.1488970588235294</v>
      </c>
    </row>
    <row r="366" spans="1:12" s="53" customFormat="1" ht="12.75">
      <c r="A366" s="89" t="s">
        <v>49</v>
      </c>
      <c r="B366" s="90"/>
      <c r="C366" s="90"/>
      <c r="D366" s="90" t="s">
        <v>146</v>
      </c>
      <c r="E366" s="91">
        <v>10066</v>
      </c>
      <c r="F366" s="91">
        <v>200000</v>
      </c>
      <c r="G366" s="91"/>
      <c r="H366" s="91"/>
      <c r="I366" s="91"/>
      <c r="J366" s="91"/>
      <c r="K366" s="91">
        <f>SUM(F366)</f>
        <v>200000</v>
      </c>
      <c r="L366" s="278">
        <f t="shared" si="60"/>
        <v>19.86886548778065</v>
      </c>
    </row>
    <row r="367" spans="1:12" s="53" customFormat="1" ht="12.75">
      <c r="A367" s="105" t="s">
        <v>49</v>
      </c>
      <c r="B367" s="106"/>
      <c r="C367" s="106"/>
      <c r="D367" s="106" t="s">
        <v>221</v>
      </c>
      <c r="E367" s="107"/>
      <c r="F367" s="107">
        <v>130000</v>
      </c>
      <c r="G367" s="107"/>
      <c r="H367" s="107"/>
      <c r="I367" s="107"/>
      <c r="J367" s="107"/>
      <c r="K367" s="91">
        <f>SUM(F367)</f>
        <v>130000</v>
      </c>
      <c r="L367" s="203"/>
    </row>
    <row r="368" spans="1:12" s="53" customFormat="1" ht="12.75">
      <c r="A368" s="16" t="s">
        <v>114</v>
      </c>
      <c r="B368" s="34"/>
      <c r="C368" s="34" t="s">
        <v>115</v>
      </c>
      <c r="D368" s="34"/>
      <c r="E368" s="63">
        <f>SUM(E369:E373)</f>
        <v>455364</v>
      </c>
      <c r="F368" s="63">
        <f aca="true" t="shared" si="62" ref="F368:K368">SUM(F369:F373)</f>
        <v>466942</v>
      </c>
      <c r="G368" s="63">
        <f t="shared" si="62"/>
        <v>233000</v>
      </c>
      <c r="H368" s="63">
        <f t="shared" si="62"/>
        <v>0</v>
      </c>
      <c r="I368" s="63">
        <f t="shared" si="62"/>
        <v>0</v>
      </c>
      <c r="J368" s="63">
        <f t="shared" si="62"/>
        <v>0</v>
      </c>
      <c r="K368" s="63">
        <f t="shared" si="62"/>
        <v>233942</v>
      </c>
      <c r="L368" s="200">
        <f t="shared" si="60"/>
        <v>1.0254258131955973</v>
      </c>
    </row>
    <row r="369" spans="1:12" s="53" customFormat="1" ht="12.75">
      <c r="A369" s="17" t="s">
        <v>51</v>
      </c>
      <c r="B369" s="30"/>
      <c r="C369" s="30"/>
      <c r="D369" s="30" t="s">
        <v>148</v>
      </c>
      <c r="E369" s="164"/>
      <c r="F369" s="18">
        <v>5000</v>
      </c>
      <c r="G369" s="48">
        <v>5000</v>
      </c>
      <c r="H369" s="18"/>
      <c r="I369" s="18"/>
      <c r="J369" s="18"/>
      <c r="K369" s="18"/>
      <c r="L369" s="204"/>
    </row>
    <row r="370" spans="1:12" s="53" customFormat="1" ht="12.75">
      <c r="A370" s="26" t="s">
        <v>65</v>
      </c>
      <c r="B370" s="32"/>
      <c r="C370" s="32"/>
      <c r="D370" s="32" t="s">
        <v>159</v>
      </c>
      <c r="E370" s="28">
        <v>163152</v>
      </c>
      <c r="F370" s="28">
        <v>160000</v>
      </c>
      <c r="G370" s="104">
        <v>160000</v>
      </c>
      <c r="H370" s="28"/>
      <c r="I370" s="28"/>
      <c r="J370" s="28"/>
      <c r="K370" s="28"/>
      <c r="L370" s="201">
        <f t="shared" si="60"/>
        <v>0.9806805923310777</v>
      </c>
    </row>
    <row r="371" spans="1:12" s="53" customFormat="1" ht="12.75">
      <c r="A371" s="45" t="s">
        <v>48</v>
      </c>
      <c r="B371" s="47"/>
      <c r="C371" s="47"/>
      <c r="D371" s="47" t="s">
        <v>145</v>
      </c>
      <c r="E371" s="48">
        <v>50180</v>
      </c>
      <c r="F371" s="48">
        <v>60000</v>
      </c>
      <c r="G371" s="48">
        <v>60000</v>
      </c>
      <c r="H371" s="48"/>
      <c r="I371" s="48"/>
      <c r="J371" s="48"/>
      <c r="K371" s="48"/>
      <c r="L371" s="202">
        <f t="shared" si="60"/>
        <v>1.195695496213631</v>
      </c>
    </row>
    <row r="372" spans="1:12" s="53" customFormat="1" ht="12.75">
      <c r="A372" s="89" t="s">
        <v>55</v>
      </c>
      <c r="B372" s="90"/>
      <c r="C372" s="90"/>
      <c r="D372" s="90" t="s">
        <v>149</v>
      </c>
      <c r="E372" s="91">
        <v>2600</v>
      </c>
      <c r="F372" s="91">
        <v>8000</v>
      </c>
      <c r="G372" s="91">
        <v>8000</v>
      </c>
      <c r="H372" s="91"/>
      <c r="I372" s="91"/>
      <c r="J372" s="91"/>
      <c r="K372" s="91"/>
      <c r="L372" s="203">
        <f t="shared" si="60"/>
        <v>3.076923076923077</v>
      </c>
    </row>
    <row r="373" spans="1:12" s="53" customFormat="1" ht="12.75">
      <c r="A373" s="89" t="s">
        <v>49</v>
      </c>
      <c r="B373" s="90"/>
      <c r="C373" s="90"/>
      <c r="D373" s="90" t="s">
        <v>146</v>
      </c>
      <c r="E373" s="91">
        <v>239432</v>
      </c>
      <c r="F373" s="91">
        <v>233942</v>
      </c>
      <c r="G373" s="107"/>
      <c r="H373" s="91"/>
      <c r="I373" s="91"/>
      <c r="J373" s="91"/>
      <c r="K373" s="91">
        <f>SUM(F373)</f>
        <v>233942</v>
      </c>
      <c r="L373" s="203">
        <f t="shared" si="60"/>
        <v>0.9770707340706338</v>
      </c>
    </row>
    <row r="374" spans="1:12" s="13" customFormat="1" ht="12" customHeight="1">
      <c r="A374" s="16" t="s">
        <v>208</v>
      </c>
      <c r="B374" s="34"/>
      <c r="C374" s="34" t="s">
        <v>209</v>
      </c>
      <c r="D374" s="34"/>
      <c r="E374" s="63">
        <f aca="true" t="shared" si="63" ref="E374:K374">SUM(E375)</f>
        <v>340000</v>
      </c>
      <c r="F374" s="63">
        <f t="shared" si="63"/>
        <v>19000</v>
      </c>
      <c r="G374" s="63">
        <f t="shared" si="63"/>
        <v>0</v>
      </c>
      <c r="H374" s="63">
        <f t="shared" si="63"/>
        <v>0</v>
      </c>
      <c r="I374" s="63">
        <f t="shared" si="63"/>
        <v>0</v>
      </c>
      <c r="J374" s="63">
        <f t="shared" si="63"/>
        <v>0</v>
      </c>
      <c r="K374" s="63">
        <f t="shared" si="63"/>
        <v>19000</v>
      </c>
      <c r="L374" s="200">
        <f aca="true" t="shared" si="64" ref="L374:L381">F374/E374</f>
        <v>0.05588235294117647</v>
      </c>
    </row>
    <row r="375" spans="1:12" s="53" customFormat="1" ht="12.75">
      <c r="A375" s="46" t="s">
        <v>210</v>
      </c>
      <c r="B375" s="49"/>
      <c r="C375" s="49"/>
      <c r="D375" s="49" t="s">
        <v>151</v>
      </c>
      <c r="E375" s="50">
        <v>340000</v>
      </c>
      <c r="F375" s="50">
        <v>19000</v>
      </c>
      <c r="G375" s="50"/>
      <c r="H375" s="50"/>
      <c r="I375" s="50"/>
      <c r="J375" s="50"/>
      <c r="K375" s="50">
        <f>SUM(F375)</f>
        <v>19000</v>
      </c>
      <c r="L375" s="212">
        <f t="shared" si="64"/>
        <v>0.05588235294117647</v>
      </c>
    </row>
    <row r="376" spans="1:12" s="53" customFormat="1" ht="12.75">
      <c r="A376" s="16" t="s">
        <v>30</v>
      </c>
      <c r="B376" s="34"/>
      <c r="C376" s="34" t="s">
        <v>116</v>
      </c>
      <c r="D376" s="34"/>
      <c r="E376" s="63">
        <f>SUM(E377:E378)</f>
        <v>4810</v>
      </c>
      <c r="F376" s="63">
        <f aca="true" t="shared" si="65" ref="F376:K376">SUM(F377:F378)</f>
        <v>6000</v>
      </c>
      <c r="G376" s="63">
        <f t="shared" si="65"/>
        <v>6000</v>
      </c>
      <c r="H376" s="63">
        <f t="shared" si="65"/>
        <v>0</v>
      </c>
      <c r="I376" s="63">
        <f t="shared" si="65"/>
        <v>0</v>
      </c>
      <c r="J376" s="63">
        <f t="shared" si="65"/>
        <v>0</v>
      </c>
      <c r="K376" s="63">
        <f t="shared" si="65"/>
        <v>0</v>
      </c>
      <c r="L376" s="200">
        <f t="shared" si="64"/>
        <v>1.2474012474012475</v>
      </c>
    </row>
    <row r="377" spans="1:12" s="53" customFormat="1" ht="12.75">
      <c r="A377" s="46" t="s">
        <v>51</v>
      </c>
      <c r="B377" s="49"/>
      <c r="C377" s="49"/>
      <c r="D377" s="49" t="s">
        <v>148</v>
      </c>
      <c r="E377" s="50">
        <v>1669</v>
      </c>
      <c r="F377" s="50">
        <v>2500</v>
      </c>
      <c r="G377" s="50">
        <v>2500</v>
      </c>
      <c r="H377" s="50"/>
      <c r="I377" s="50"/>
      <c r="J377" s="50"/>
      <c r="K377" s="50"/>
      <c r="L377" s="212">
        <f t="shared" si="64"/>
        <v>1.4979029358897544</v>
      </c>
    </row>
    <row r="378" spans="1:12" s="53" customFormat="1" ht="13.5" thickBot="1">
      <c r="A378" s="113" t="s">
        <v>55</v>
      </c>
      <c r="B378" s="114"/>
      <c r="C378" s="114"/>
      <c r="D378" s="114" t="s">
        <v>149</v>
      </c>
      <c r="E378" s="115">
        <v>3141</v>
      </c>
      <c r="F378" s="115">
        <v>3500</v>
      </c>
      <c r="G378" s="115">
        <v>3500</v>
      </c>
      <c r="H378" s="115"/>
      <c r="I378" s="115"/>
      <c r="J378" s="115"/>
      <c r="K378" s="115"/>
      <c r="L378" s="224">
        <f t="shared" si="64"/>
        <v>1.1142948105698822</v>
      </c>
    </row>
    <row r="379" spans="1:12" s="53" customFormat="1" ht="15.75" thickBot="1">
      <c r="A379" s="84" t="s">
        <v>117</v>
      </c>
      <c r="B379" s="85" t="s">
        <v>118</v>
      </c>
      <c r="C379" s="76"/>
      <c r="D379" s="76"/>
      <c r="E379" s="77">
        <f>SUM(E380+E383)</f>
        <v>761606</v>
      </c>
      <c r="F379" s="77">
        <f aca="true" t="shared" si="66" ref="F379:K379">SUM(F380+F383)</f>
        <v>1246940</v>
      </c>
      <c r="G379" s="77">
        <f t="shared" si="66"/>
        <v>746940</v>
      </c>
      <c r="H379" s="77">
        <f t="shared" si="66"/>
        <v>123490</v>
      </c>
      <c r="I379" s="77">
        <f t="shared" si="66"/>
        <v>590000</v>
      </c>
      <c r="J379" s="77">
        <f t="shared" si="66"/>
        <v>0</v>
      </c>
      <c r="K379" s="77">
        <f t="shared" si="66"/>
        <v>500000</v>
      </c>
      <c r="L379" s="190">
        <f>F379/E379</f>
        <v>1.6372507569530703</v>
      </c>
    </row>
    <row r="380" spans="1:12" s="53" customFormat="1" ht="12.75">
      <c r="A380" s="81" t="s">
        <v>119</v>
      </c>
      <c r="B380" s="29"/>
      <c r="C380" s="29" t="s">
        <v>120</v>
      </c>
      <c r="D380" s="29"/>
      <c r="E380" s="60">
        <f aca="true" t="shared" si="67" ref="E380:K380">SUM(E381+E382)</f>
        <v>610001</v>
      </c>
      <c r="F380" s="60">
        <f t="shared" si="67"/>
        <v>1090000</v>
      </c>
      <c r="G380" s="60">
        <f t="shared" si="67"/>
        <v>590000</v>
      </c>
      <c r="H380" s="60">
        <f t="shared" si="67"/>
        <v>0</v>
      </c>
      <c r="I380" s="60">
        <f t="shared" si="67"/>
        <v>590000</v>
      </c>
      <c r="J380" s="60">
        <f t="shared" si="67"/>
        <v>0</v>
      </c>
      <c r="K380" s="60">
        <f t="shared" si="67"/>
        <v>500000</v>
      </c>
      <c r="L380" s="197">
        <f t="shared" si="64"/>
        <v>1.7868823165863663</v>
      </c>
    </row>
    <row r="381" spans="1:12" s="53" customFormat="1" ht="12.75">
      <c r="A381" s="51" t="s">
        <v>121</v>
      </c>
      <c r="B381" s="54"/>
      <c r="C381" s="54"/>
      <c r="D381" s="54" t="s">
        <v>170</v>
      </c>
      <c r="E381" s="52">
        <v>597918</v>
      </c>
      <c r="F381" s="52">
        <v>590000</v>
      </c>
      <c r="G381" s="50">
        <v>590000</v>
      </c>
      <c r="H381" s="52"/>
      <c r="I381" s="52">
        <v>590000</v>
      </c>
      <c r="J381" s="52"/>
      <c r="K381" s="52"/>
      <c r="L381" s="213">
        <f t="shared" si="64"/>
        <v>0.9867573814469542</v>
      </c>
    </row>
    <row r="382" spans="1:12" ht="12.75">
      <c r="A382" s="19" t="s">
        <v>49</v>
      </c>
      <c r="B382" s="33"/>
      <c r="C382" s="33"/>
      <c r="D382" s="33" t="s">
        <v>146</v>
      </c>
      <c r="E382" s="20">
        <v>12083</v>
      </c>
      <c r="F382" s="20">
        <v>500000</v>
      </c>
      <c r="G382" s="20"/>
      <c r="H382" s="20"/>
      <c r="I382" s="20"/>
      <c r="J382" s="20"/>
      <c r="K382" s="20">
        <f>SUM(F382)</f>
        <v>500000</v>
      </c>
      <c r="L382" s="285">
        <f aca="true" t="shared" si="68" ref="L382:L387">F382/E382</f>
        <v>41.38045187453447</v>
      </c>
    </row>
    <row r="383" spans="1:12" s="13" customFormat="1" ht="12.75">
      <c r="A383" s="16" t="s">
        <v>31</v>
      </c>
      <c r="B383" s="34"/>
      <c r="C383" s="34" t="s">
        <v>122</v>
      </c>
      <c r="D383" s="34"/>
      <c r="E383" s="63">
        <f aca="true" t="shared" si="69" ref="E383:K383">SUM(E384+E385+E386+E387+E388+E389+E390+E391+E392+E393+E397+E398+E399)</f>
        <v>151605</v>
      </c>
      <c r="F383" s="63">
        <f t="shared" si="69"/>
        <v>156940</v>
      </c>
      <c r="G383" s="63">
        <f t="shared" si="69"/>
        <v>156940</v>
      </c>
      <c r="H383" s="63">
        <f t="shared" si="69"/>
        <v>123490</v>
      </c>
      <c r="I383" s="63">
        <f t="shared" si="69"/>
        <v>0</v>
      </c>
      <c r="J383" s="63">
        <f t="shared" si="69"/>
        <v>0</v>
      </c>
      <c r="K383" s="63">
        <f t="shared" si="69"/>
        <v>0</v>
      </c>
      <c r="L383" s="200">
        <f t="shared" si="68"/>
        <v>1.0351901322515749</v>
      </c>
    </row>
    <row r="384" spans="1:12" s="13" customFormat="1" ht="12.75">
      <c r="A384" s="51" t="s">
        <v>21</v>
      </c>
      <c r="B384" s="54"/>
      <c r="C384" s="54"/>
      <c r="D384" s="54" t="s">
        <v>153</v>
      </c>
      <c r="E384" s="129">
        <v>90029</v>
      </c>
      <c r="F384" s="52">
        <v>96300</v>
      </c>
      <c r="G384" s="28">
        <v>96300</v>
      </c>
      <c r="H384" s="52">
        <v>96300</v>
      </c>
      <c r="I384" s="52"/>
      <c r="J384" s="52"/>
      <c r="K384" s="52"/>
      <c r="L384" s="207">
        <f t="shared" si="68"/>
        <v>1.0696553332814982</v>
      </c>
    </row>
    <row r="385" spans="1:12" s="13" customFormat="1" ht="12.75">
      <c r="A385" s="21" t="s">
        <v>22</v>
      </c>
      <c r="B385" s="35"/>
      <c r="C385" s="35"/>
      <c r="D385" s="35" t="s">
        <v>154</v>
      </c>
      <c r="E385" s="165">
        <v>7057</v>
      </c>
      <c r="F385" s="22">
        <v>8190</v>
      </c>
      <c r="G385" s="91">
        <v>8190</v>
      </c>
      <c r="H385" s="22">
        <v>8190</v>
      </c>
      <c r="I385" s="22"/>
      <c r="J385" s="22"/>
      <c r="K385" s="22"/>
      <c r="L385" s="242">
        <f t="shared" si="68"/>
        <v>1.160549808700581</v>
      </c>
    </row>
    <row r="386" spans="1:12" s="13" customFormat="1" ht="12.75">
      <c r="A386" s="17" t="s">
        <v>18</v>
      </c>
      <c r="B386" s="30"/>
      <c r="C386" s="30"/>
      <c r="D386" s="30" t="s">
        <v>155</v>
      </c>
      <c r="E386" s="164">
        <v>17935</v>
      </c>
      <c r="F386" s="18">
        <v>16600</v>
      </c>
      <c r="G386" s="48">
        <v>16600</v>
      </c>
      <c r="H386" s="18">
        <v>16600</v>
      </c>
      <c r="I386" s="18"/>
      <c r="J386" s="18"/>
      <c r="K386" s="18"/>
      <c r="L386" s="204">
        <f t="shared" si="68"/>
        <v>0.9255645386116532</v>
      </c>
    </row>
    <row r="387" spans="1:12" s="13" customFormat="1" ht="12.75">
      <c r="A387" s="21" t="s">
        <v>19</v>
      </c>
      <c r="B387" s="35"/>
      <c r="C387" s="35"/>
      <c r="D387" s="35" t="s">
        <v>156</v>
      </c>
      <c r="E387" s="165">
        <v>2479</v>
      </c>
      <c r="F387" s="22">
        <v>2400</v>
      </c>
      <c r="G387" s="91">
        <v>2400</v>
      </c>
      <c r="H387" s="22">
        <v>2400</v>
      </c>
      <c r="I387" s="22"/>
      <c r="J387" s="22"/>
      <c r="K387" s="22"/>
      <c r="L387" s="225">
        <f t="shared" si="68"/>
        <v>0.9681323114158935</v>
      </c>
    </row>
    <row r="388" spans="1:12" s="13" customFormat="1" ht="12.75">
      <c r="A388" s="17" t="s">
        <v>51</v>
      </c>
      <c r="B388" s="30"/>
      <c r="C388" s="30"/>
      <c r="D388" s="30" t="s">
        <v>148</v>
      </c>
      <c r="E388" s="164">
        <v>4738</v>
      </c>
      <c r="F388" s="18">
        <v>5000</v>
      </c>
      <c r="G388" s="48">
        <v>5000</v>
      </c>
      <c r="H388" s="18"/>
      <c r="I388" s="18"/>
      <c r="J388" s="18"/>
      <c r="K388" s="18"/>
      <c r="L388" s="204">
        <f aca="true" t="shared" si="70" ref="L388:L399">F388/E388</f>
        <v>1.055297593921486</v>
      </c>
    </row>
    <row r="389" spans="1:12" s="13" customFormat="1" ht="12.75">
      <c r="A389" s="21" t="s">
        <v>128</v>
      </c>
      <c r="B389" s="35"/>
      <c r="C389" s="35"/>
      <c r="D389" s="35" t="s">
        <v>167</v>
      </c>
      <c r="E389" s="165">
        <v>11792</v>
      </c>
      <c r="F389" s="22">
        <v>15000</v>
      </c>
      <c r="G389" s="48">
        <v>15000</v>
      </c>
      <c r="H389" s="22"/>
      <c r="I389" s="22"/>
      <c r="J389" s="22"/>
      <c r="K389" s="22"/>
      <c r="L389" s="204">
        <f t="shared" si="70"/>
        <v>1.2720488466757123</v>
      </c>
    </row>
    <row r="390" spans="1:12" s="13" customFormat="1" ht="12.75">
      <c r="A390" s="17" t="s">
        <v>65</v>
      </c>
      <c r="B390" s="30"/>
      <c r="C390" s="30"/>
      <c r="D390" s="30" t="s">
        <v>159</v>
      </c>
      <c r="E390" s="164">
        <v>174</v>
      </c>
      <c r="F390" s="18">
        <v>300</v>
      </c>
      <c r="G390" s="48">
        <v>300</v>
      </c>
      <c r="H390" s="18"/>
      <c r="I390" s="18"/>
      <c r="J390" s="18"/>
      <c r="K390" s="18"/>
      <c r="L390" s="204">
        <f t="shared" si="70"/>
        <v>1.7241379310344827</v>
      </c>
    </row>
    <row r="391" spans="1:12" s="13" customFormat="1" ht="12.75">
      <c r="A391" s="21" t="s">
        <v>48</v>
      </c>
      <c r="B391" s="35"/>
      <c r="C391" s="35"/>
      <c r="D391" s="35" t="s">
        <v>145</v>
      </c>
      <c r="E391" s="165"/>
      <c r="F391" s="22">
        <v>600</v>
      </c>
      <c r="G391" s="48">
        <v>600</v>
      </c>
      <c r="H391" s="22"/>
      <c r="I391" s="22"/>
      <c r="J391" s="22"/>
      <c r="K391" s="22"/>
      <c r="L391" s="230"/>
    </row>
    <row r="392" spans="1:12" s="13" customFormat="1" ht="12.75">
      <c r="A392" s="17" t="s">
        <v>55</v>
      </c>
      <c r="B392" s="30"/>
      <c r="C392" s="30"/>
      <c r="D392" s="30" t="s">
        <v>149</v>
      </c>
      <c r="E392" s="164">
        <v>8101</v>
      </c>
      <c r="F392" s="18">
        <v>9000</v>
      </c>
      <c r="G392" s="48">
        <v>9000</v>
      </c>
      <c r="H392" s="18"/>
      <c r="I392" s="18"/>
      <c r="J392" s="18"/>
      <c r="K392" s="18"/>
      <c r="L392" s="204">
        <f t="shared" si="70"/>
        <v>1.1109739538328602</v>
      </c>
    </row>
    <row r="393" spans="1:12" s="13" customFormat="1" ht="13.5" thickBot="1">
      <c r="A393" s="21" t="s">
        <v>24</v>
      </c>
      <c r="B393" s="35"/>
      <c r="C393" s="35"/>
      <c r="D393" s="35" t="s">
        <v>157</v>
      </c>
      <c r="E393" s="165">
        <v>144</v>
      </c>
      <c r="F393" s="22">
        <v>300</v>
      </c>
      <c r="G393" s="91">
        <v>300</v>
      </c>
      <c r="H393" s="22"/>
      <c r="I393" s="22"/>
      <c r="J393" s="22"/>
      <c r="K393" s="22"/>
      <c r="L393" s="225">
        <f t="shared" si="70"/>
        <v>2.0833333333333335</v>
      </c>
    </row>
    <row r="394" spans="1:12" s="13" customFormat="1" ht="12.75">
      <c r="A394" s="136"/>
      <c r="B394" s="137"/>
      <c r="C394" s="137"/>
      <c r="D394" s="137"/>
      <c r="E394" s="298"/>
      <c r="F394" s="138"/>
      <c r="G394" s="144"/>
      <c r="H394" s="138"/>
      <c r="I394" s="138"/>
      <c r="J394" s="138"/>
      <c r="K394" s="138"/>
      <c r="L394" s="296"/>
    </row>
    <row r="395" spans="1:12" s="13" customFormat="1" ht="13.5" thickBot="1">
      <c r="A395" s="139"/>
      <c r="B395" s="140"/>
      <c r="C395" s="140"/>
      <c r="D395" s="140"/>
      <c r="E395" s="299"/>
      <c r="F395" s="141"/>
      <c r="G395" s="98"/>
      <c r="H395" s="141"/>
      <c r="I395" s="141"/>
      <c r="J395" s="141"/>
      <c r="K395" s="141"/>
      <c r="L395" s="297"/>
    </row>
    <row r="396" spans="1:12" s="13" customFormat="1" ht="15.75" thickBot="1">
      <c r="A396" s="73">
        <v>1</v>
      </c>
      <c r="B396" s="79">
        <v>2</v>
      </c>
      <c r="C396" s="79">
        <v>3</v>
      </c>
      <c r="D396" s="79">
        <v>4</v>
      </c>
      <c r="E396" s="74">
        <v>5</v>
      </c>
      <c r="F396" s="74">
        <v>6</v>
      </c>
      <c r="G396" s="74">
        <v>7</v>
      </c>
      <c r="H396" s="74">
        <v>8</v>
      </c>
      <c r="I396" s="74">
        <v>9</v>
      </c>
      <c r="J396" s="74">
        <v>10</v>
      </c>
      <c r="K396" s="74">
        <v>11</v>
      </c>
      <c r="L396" s="80" t="s">
        <v>47</v>
      </c>
    </row>
    <row r="397" spans="1:12" s="13" customFormat="1" ht="12.75">
      <c r="A397" s="17" t="s">
        <v>25</v>
      </c>
      <c r="B397" s="30"/>
      <c r="C397" s="30"/>
      <c r="D397" s="30" t="s">
        <v>161</v>
      </c>
      <c r="E397" s="164">
        <v>800</v>
      </c>
      <c r="F397" s="18">
        <v>800</v>
      </c>
      <c r="G397" s="48">
        <v>800</v>
      </c>
      <c r="H397" s="18"/>
      <c r="I397" s="18"/>
      <c r="J397" s="18"/>
      <c r="K397" s="18"/>
      <c r="L397" s="204">
        <f t="shared" si="70"/>
        <v>1</v>
      </c>
    </row>
    <row r="398" spans="1:12" s="13" customFormat="1" ht="12.75">
      <c r="A398" s="21" t="s">
        <v>26</v>
      </c>
      <c r="B398" s="35"/>
      <c r="C398" s="35"/>
      <c r="D398" s="35" t="s">
        <v>158</v>
      </c>
      <c r="E398" s="165">
        <v>2366</v>
      </c>
      <c r="F398" s="22">
        <v>2450</v>
      </c>
      <c r="G398" s="91">
        <v>2450</v>
      </c>
      <c r="H398" s="22"/>
      <c r="I398" s="22"/>
      <c r="J398" s="22"/>
      <c r="K398" s="22"/>
      <c r="L398" s="225">
        <f t="shared" si="70"/>
        <v>1.0355029585798816</v>
      </c>
    </row>
    <row r="399" spans="1:12" s="13" customFormat="1" ht="13.5" thickBot="1">
      <c r="A399" s="23" t="s">
        <v>138</v>
      </c>
      <c r="B399" s="36"/>
      <c r="C399" s="36"/>
      <c r="D399" s="36" t="s">
        <v>162</v>
      </c>
      <c r="E399" s="166">
        <v>5990</v>
      </c>
      <c r="F399" s="24"/>
      <c r="G399" s="24"/>
      <c r="H399" s="24"/>
      <c r="I399" s="24"/>
      <c r="J399" s="24"/>
      <c r="K399" s="24"/>
      <c r="L399" s="204">
        <f t="shared" si="70"/>
        <v>0</v>
      </c>
    </row>
    <row r="400" spans="1:12" s="13" customFormat="1" ht="15.75" thickBot="1">
      <c r="A400" s="84" t="s">
        <v>123</v>
      </c>
      <c r="B400" s="85" t="s">
        <v>124</v>
      </c>
      <c r="C400" s="76"/>
      <c r="D400" s="76"/>
      <c r="E400" s="77">
        <f>SUM(E401+E403)</f>
        <v>594715</v>
      </c>
      <c r="F400" s="77">
        <f aca="true" t="shared" si="71" ref="F400:K400">SUM(F401+F403)</f>
        <v>859065</v>
      </c>
      <c r="G400" s="77">
        <f t="shared" si="71"/>
        <v>559065</v>
      </c>
      <c r="H400" s="77">
        <f t="shared" si="71"/>
        <v>257835</v>
      </c>
      <c r="I400" s="77">
        <f t="shared" si="71"/>
        <v>0</v>
      </c>
      <c r="J400" s="77">
        <f t="shared" si="71"/>
        <v>0</v>
      </c>
      <c r="K400" s="77">
        <f t="shared" si="71"/>
        <v>300000</v>
      </c>
      <c r="L400" s="190">
        <f aca="true" t="shared" si="72" ref="L400:L408">F400/E400</f>
        <v>1.4444986253919945</v>
      </c>
    </row>
    <row r="401" spans="1:12" s="13" customFormat="1" ht="12.75">
      <c r="A401" s="259" t="s">
        <v>249</v>
      </c>
      <c r="B401" s="260"/>
      <c r="C401" s="260" t="s">
        <v>241</v>
      </c>
      <c r="D401" s="260"/>
      <c r="E401" s="261">
        <f>SUM(E402)</f>
        <v>0</v>
      </c>
      <c r="F401" s="261">
        <f aca="true" t="shared" si="73" ref="F401:K401">SUM(F402)</f>
        <v>300000</v>
      </c>
      <c r="G401" s="261">
        <f t="shared" si="73"/>
        <v>0</v>
      </c>
      <c r="H401" s="261">
        <f t="shared" si="73"/>
        <v>0</v>
      </c>
      <c r="I401" s="261">
        <f t="shared" si="73"/>
        <v>0</v>
      </c>
      <c r="J401" s="261">
        <f t="shared" si="73"/>
        <v>0</v>
      </c>
      <c r="K401" s="261">
        <f t="shared" si="73"/>
        <v>300000</v>
      </c>
      <c r="L401" s="279"/>
    </row>
    <row r="402" spans="1:12" s="13" customFormat="1" ht="12.75">
      <c r="A402" s="256" t="s">
        <v>240</v>
      </c>
      <c r="B402" s="257"/>
      <c r="C402" s="257"/>
      <c r="D402" s="257" t="s">
        <v>146</v>
      </c>
      <c r="E402" s="258"/>
      <c r="F402" s="258">
        <v>300000</v>
      </c>
      <c r="G402" s="258"/>
      <c r="H402" s="258"/>
      <c r="I402" s="258"/>
      <c r="J402" s="258"/>
      <c r="K402" s="258">
        <f>SUM(F402)</f>
        <v>300000</v>
      </c>
      <c r="L402" s="280"/>
    </row>
    <row r="403" spans="1:12" s="13" customFormat="1" ht="12.75">
      <c r="A403" s="16" t="s">
        <v>136</v>
      </c>
      <c r="B403" s="34"/>
      <c r="C403" s="34" t="s">
        <v>137</v>
      </c>
      <c r="D403" s="34"/>
      <c r="E403" s="63">
        <f>SUM(E404+E405+E406+E407+E408+E409+E410+E411+E412+E413+E414)</f>
        <v>594715</v>
      </c>
      <c r="F403" s="63">
        <f>SUM(F404+F405+F406+F407+F408+F409+F410+F411+F412+F413+F414)</f>
        <v>559065</v>
      </c>
      <c r="G403" s="63">
        <f>SUM(G404+G405+G406+G407+G408+G409+G410+G411+G412+G413+G414)</f>
        <v>559065</v>
      </c>
      <c r="H403" s="63">
        <f>SUM(H404+H405+H406+H407+H408+H409+H410+H411+H412+H413+H414)</f>
        <v>257835</v>
      </c>
      <c r="I403" s="63"/>
      <c r="J403" s="63"/>
      <c r="K403" s="63"/>
      <c r="L403" s="200">
        <f t="shared" si="72"/>
        <v>0.9400553206157571</v>
      </c>
    </row>
    <row r="404" spans="1:12" s="13" customFormat="1" ht="12.75">
      <c r="A404" s="17" t="s">
        <v>21</v>
      </c>
      <c r="B404" s="30"/>
      <c r="C404" s="30"/>
      <c r="D404" s="30" t="s">
        <v>153</v>
      </c>
      <c r="E404" s="18">
        <v>191144</v>
      </c>
      <c r="F404" s="18">
        <v>199400</v>
      </c>
      <c r="G404" s="104">
        <v>199400</v>
      </c>
      <c r="H404" s="18">
        <v>199400</v>
      </c>
      <c r="I404" s="18"/>
      <c r="J404" s="18"/>
      <c r="K404" s="18"/>
      <c r="L404" s="195">
        <f t="shared" si="72"/>
        <v>1.0431925668605868</v>
      </c>
    </row>
    <row r="405" spans="1:12" s="13" customFormat="1" ht="12.75">
      <c r="A405" s="17" t="s">
        <v>22</v>
      </c>
      <c r="B405" s="30"/>
      <c r="C405" s="30"/>
      <c r="D405" s="30" t="s">
        <v>154</v>
      </c>
      <c r="E405" s="164">
        <v>11953</v>
      </c>
      <c r="F405" s="18">
        <v>14900</v>
      </c>
      <c r="G405" s="48">
        <v>14900</v>
      </c>
      <c r="H405" s="18">
        <v>14900</v>
      </c>
      <c r="I405" s="18"/>
      <c r="J405" s="18"/>
      <c r="K405" s="18"/>
      <c r="L405" s="204">
        <f t="shared" si="72"/>
        <v>1.246548983518782</v>
      </c>
    </row>
    <row r="406" spans="1:12" s="13" customFormat="1" ht="12.75">
      <c r="A406" s="17" t="s">
        <v>18</v>
      </c>
      <c r="B406" s="30"/>
      <c r="C406" s="30"/>
      <c r="D406" s="30" t="s">
        <v>155</v>
      </c>
      <c r="E406" s="18">
        <v>36869</v>
      </c>
      <c r="F406" s="18">
        <v>38345</v>
      </c>
      <c r="G406" s="48">
        <v>38345</v>
      </c>
      <c r="H406" s="18">
        <v>38345</v>
      </c>
      <c r="I406" s="18"/>
      <c r="J406" s="18"/>
      <c r="K406" s="18"/>
      <c r="L406" s="204">
        <f t="shared" si="72"/>
        <v>1.0400336325910657</v>
      </c>
    </row>
    <row r="407" spans="1:12" s="13" customFormat="1" ht="12.75">
      <c r="A407" s="17" t="s">
        <v>19</v>
      </c>
      <c r="B407" s="30"/>
      <c r="C407" s="30"/>
      <c r="D407" s="30" t="s">
        <v>156</v>
      </c>
      <c r="E407" s="18">
        <v>4966</v>
      </c>
      <c r="F407" s="18">
        <v>5190</v>
      </c>
      <c r="G407" s="48">
        <v>5190</v>
      </c>
      <c r="H407" s="18">
        <v>5190</v>
      </c>
      <c r="I407" s="18"/>
      <c r="J407" s="18"/>
      <c r="K407" s="18"/>
      <c r="L407" s="204">
        <f t="shared" si="72"/>
        <v>1.045106725734998</v>
      </c>
    </row>
    <row r="408" spans="1:12" s="13" customFormat="1" ht="12.75">
      <c r="A408" s="21" t="s">
        <v>51</v>
      </c>
      <c r="B408" s="35"/>
      <c r="C408" s="35"/>
      <c r="D408" s="35" t="s">
        <v>148</v>
      </c>
      <c r="E408" s="22">
        <v>56688</v>
      </c>
      <c r="F408" s="22">
        <v>50000</v>
      </c>
      <c r="G408" s="91">
        <v>50000</v>
      </c>
      <c r="H408" s="22"/>
      <c r="I408" s="22"/>
      <c r="J408" s="22"/>
      <c r="K408" s="22"/>
      <c r="L408" s="225">
        <f t="shared" si="72"/>
        <v>0.8820208862545865</v>
      </c>
    </row>
    <row r="409" spans="1:12" ht="12.75">
      <c r="A409" s="17" t="s">
        <v>65</v>
      </c>
      <c r="B409" s="30"/>
      <c r="C409" s="30"/>
      <c r="D409" s="30" t="s">
        <v>159</v>
      </c>
      <c r="E409" s="18">
        <v>77814</v>
      </c>
      <c r="F409" s="18">
        <v>70000</v>
      </c>
      <c r="G409" s="48">
        <v>70000</v>
      </c>
      <c r="H409" s="18"/>
      <c r="I409" s="18"/>
      <c r="J409" s="18"/>
      <c r="K409" s="18"/>
      <c r="L409" s="204">
        <f aca="true" t="shared" si="74" ref="L409:L414">F409/E409</f>
        <v>0.8995810522528079</v>
      </c>
    </row>
    <row r="410" spans="1:12" ht="12.75">
      <c r="A410" s="17" t="s">
        <v>48</v>
      </c>
      <c r="B410" s="30"/>
      <c r="C410" s="30"/>
      <c r="D410" s="30" t="s">
        <v>145</v>
      </c>
      <c r="E410" s="18">
        <v>9597</v>
      </c>
      <c r="F410" s="18">
        <v>8000</v>
      </c>
      <c r="G410" s="48">
        <v>8000</v>
      </c>
      <c r="H410" s="18"/>
      <c r="I410" s="18"/>
      <c r="J410" s="18"/>
      <c r="K410" s="18"/>
      <c r="L410" s="204">
        <f t="shared" si="74"/>
        <v>0.8335938314056476</v>
      </c>
    </row>
    <row r="411" spans="1:12" ht="12.75">
      <c r="A411" s="17" t="s">
        <v>55</v>
      </c>
      <c r="B411" s="30"/>
      <c r="C411" s="30"/>
      <c r="D411" s="30" t="s">
        <v>149</v>
      </c>
      <c r="E411" s="18">
        <v>171889</v>
      </c>
      <c r="F411" s="18">
        <v>140000</v>
      </c>
      <c r="G411" s="48">
        <v>140000</v>
      </c>
      <c r="H411" s="18"/>
      <c r="I411" s="18"/>
      <c r="J411" s="18"/>
      <c r="K411" s="18"/>
      <c r="L411" s="204">
        <f t="shared" si="74"/>
        <v>0.8144791115196435</v>
      </c>
    </row>
    <row r="412" spans="1:12" ht="12.75">
      <c r="A412" s="21" t="s">
        <v>24</v>
      </c>
      <c r="B412" s="35"/>
      <c r="C412" s="35"/>
      <c r="D412" s="35" t="s">
        <v>157</v>
      </c>
      <c r="E412" s="22">
        <v>4499</v>
      </c>
      <c r="F412" s="22">
        <v>8000</v>
      </c>
      <c r="G412" s="48">
        <v>8000</v>
      </c>
      <c r="H412" s="22"/>
      <c r="I412" s="22"/>
      <c r="J412" s="22"/>
      <c r="K412" s="22"/>
      <c r="L412" s="204">
        <f t="shared" si="74"/>
        <v>1.7781729273171816</v>
      </c>
    </row>
    <row r="413" spans="1:12" ht="12.75">
      <c r="A413" s="17" t="s">
        <v>25</v>
      </c>
      <c r="B413" s="30"/>
      <c r="C413" s="30"/>
      <c r="D413" s="30" t="s">
        <v>161</v>
      </c>
      <c r="E413" s="18">
        <v>24158</v>
      </c>
      <c r="F413" s="18">
        <v>20000</v>
      </c>
      <c r="G413" s="48">
        <v>20000</v>
      </c>
      <c r="H413" s="18"/>
      <c r="I413" s="18"/>
      <c r="J413" s="18"/>
      <c r="K413" s="18"/>
      <c r="L413" s="204">
        <f t="shared" si="74"/>
        <v>0.8278831029058696</v>
      </c>
    </row>
    <row r="414" spans="1:12" ht="13.5" thickBot="1">
      <c r="A414" s="122" t="s">
        <v>26</v>
      </c>
      <c r="B414" s="123"/>
      <c r="C414" s="123"/>
      <c r="D414" s="123" t="s">
        <v>158</v>
      </c>
      <c r="E414" s="124">
        <v>5138</v>
      </c>
      <c r="F414" s="124">
        <v>5230</v>
      </c>
      <c r="G414" s="235">
        <v>5230</v>
      </c>
      <c r="H414" s="124"/>
      <c r="I414" s="124"/>
      <c r="J414" s="124"/>
      <c r="K414" s="124"/>
      <c r="L414" s="204">
        <f t="shared" si="74"/>
        <v>1.0179057999221488</v>
      </c>
    </row>
    <row r="415" spans="1:12" s="15" customFormat="1" ht="15.75" customHeight="1" thickBot="1" thickTop="1">
      <c r="A415" s="250" t="s">
        <v>251</v>
      </c>
      <c r="B415" s="251"/>
      <c r="C415" s="251"/>
      <c r="D415" s="253"/>
      <c r="E415" s="284">
        <f aca="true" t="shared" si="75" ref="E415:K415">SUM(E12+E22+E26+E35+E51+E62+E70+E122+E139+E142+E164+E172+E178+E183+E255+E274+E317+E331+E343+E379+E400)</f>
        <v>20465599.189999998</v>
      </c>
      <c r="F415" s="284">
        <f t="shared" si="75"/>
        <v>25351767</v>
      </c>
      <c r="G415" s="284">
        <f t="shared" si="75"/>
        <v>15266839</v>
      </c>
      <c r="H415" s="284">
        <f t="shared" si="75"/>
        <v>8883998</v>
      </c>
      <c r="I415" s="284">
        <f t="shared" si="75"/>
        <v>590000</v>
      </c>
      <c r="J415" s="284">
        <f t="shared" si="75"/>
        <v>300000</v>
      </c>
      <c r="K415" s="284">
        <f t="shared" si="75"/>
        <v>10084928</v>
      </c>
      <c r="L415" s="252">
        <f>F415/E415</f>
        <v>1.238750293340422</v>
      </c>
    </row>
    <row r="416" spans="1:12" ht="15.75" customHeight="1" thickBot="1" thickTop="1">
      <c r="A416" s="157" t="s">
        <v>143</v>
      </c>
      <c r="B416" s="158"/>
      <c r="C416" s="158"/>
      <c r="D416" s="282"/>
      <c r="E416" s="283">
        <f>SUM(E417)</f>
        <v>667647</v>
      </c>
      <c r="F416" s="283">
        <f aca="true" t="shared" si="76" ref="F416:K416">SUM(F417)</f>
        <v>787600</v>
      </c>
      <c r="G416" s="283">
        <f t="shared" si="76"/>
        <v>0</v>
      </c>
      <c r="H416" s="283">
        <f t="shared" si="76"/>
        <v>0</v>
      </c>
      <c r="I416" s="283">
        <f t="shared" si="76"/>
        <v>0</v>
      </c>
      <c r="J416" s="283">
        <f t="shared" si="76"/>
        <v>0</v>
      </c>
      <c r="K416" s="283">
        <f t="shared" si="76"/>
        <v>0</v>
      </c>
      <c r="L416" s="226">
        <f>F416/E416</f>
        <v>1.1796653021731545</v>
      </c>
    </row>
    <row r="417" spans="1:12" s="53" customFormat="1" ht="15.75" customHeight="1" thickBot="1">
      <c r="A417" s="46" t="s">
        <v>144</v>
      </c>
      <c r="B417" s="281"/>
      <c r="C417" s="95"/>
      <c r="D417" s="49" t="s">
        <v>171</v>
      </c>
      <c r="E417" s="50">
        <v>667647</v>
      </c>
      <c r="F417" s="50">
        <v>787600</v>
      </c>
      <c r="G417" s="119"/>
      <c r="H417" s="119"/>
      <c r="I417" s="119"/>
      <c r="J417" s="119"/>
      <c r="K417" s="121"/>
      <c r="L417" s="227">
        <f>F417/E417</f>
        <v>1.1796653021731545</v>
      </c>
    </row>
    <row r="418" spans="1:12" s="15" customFormat="1" ht="15.75" customHeight="1" thickBot="1" thickTop="1">
      <c r="A418" s="250" t="s">
        <v>142</v>
      </c>
      <c r="B418" s="251"/>
      <c r="C418" s="251"/>
      <c r="D418" s="253"/>
      <c r="E418" s="254">
        <f aca="true" t="shared" si="77" ref="E418:K418">SUM(E415:E416)</f>
        <v>21133246.189999998</v>
      </c>
      <c r="F418" s="254">
        <f t="shared" si="77"/>
        <v>26139367</v>
      </c>
      <c r="G418" s="254">
        <f t="shared" si="77"/>
        <v>15266839</v>
      </c>
      <c r="H418" s="254">
        <f t="shared" si="77"/>
        <v>8883998</v>
      </c>
      <c r="I418" s="254">
        <f t="shared" si="77"/>
        <v>590000</v>
      </c>
      <c r="J418" s="254">
        <f t="shared" si="77"/>
        <v>300000</v>
      </c>
      <c r="K418" s="254">
        <f t="shared" si="77"/>
        <v>10084928</v>
      </c>
      <c r="L418" s="255">
        <f>F418/E418</f>
        <v>1.2368836649605133</v>
      </c>
    </row>
    <row r="419" ht="13.5" thickTop="1"/>
    <row r="427" spans="5:6" ht="12.75">
      <c r="E427" s="125"/>
      <c r="F427" s="125"/>
    </row>
    <row r="428" spans="5:6" ht="12.75">
      <c r="E428" s="125"/>
      <c r="F428" s="125"/>
    </row>
    <row r="429" spans="5:6" ht="12.75">
      <c r="E429" s="125"/>
      <c r="F429" s="125"/>
    </row>
  </sheetData>
  <printOptions horizontalCentered="1"/>
  <pageMargins left="0.3937007874015748" right="0.2755905511811024" top="0.2755905511811024" bottom="0.11811023622047245" header="0.1968503937007874" footer="0.1968503937007874"/>
  <pageSetup horizontalDpi="300" verticalDpi="300" orientation="landscape" paperSize="9" r:id="rId1"/>
  <headerFooter alignWithMargins="0">
    <oddHeader>&amp;C&amp;"Arial CE,Kursywa"&amp;8BUDŻET - wydatki - 2004 r. &amp;R&amp;"Arial CE,Kursywa"&amp;8Strona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2004-03-18T15:56:15Z</cp:lastPrinted>
  <dcterms:created xsi:type="dcterms:W3CDTF">1999-11-08T13:00:42Z</dcterms:created>
  <dcterms:modified xsi:type="dcterms:W3CDTF">2004-03-24T06:58:03Z</dcterms:modified>
  <cp:category/>
  <cp:version/>
  <cp:contentType/>
  <cp:contentStatus/>
</cp:coreProperties>
</file>